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674"/>
  </bookViews>
  <sheets>
    <sheet name="rajghatta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rajghatta!$A$76:$O$228</definedName>
  </definedNames>
  <calcPr calcId="124519"/>
</workbook>
</file>

<file path=xl/calcChain.xml><?xml version="1.0" encoding="utf-8"?>
<calcChain xmlns="http://schemas.openxmlformats.org/spreadsheetml/2006/main">
  <c r="L228" i="1"/>
  <c r="M228"/>
  <c r="N228"/>
  <c r="O228"/>
  <c r="I207"/>
  <c r="J207" s="1"/>
  <c r="K207" s="1"/>
  <c r="G207"/>
  <c r="F207"/>
  <c r="I206"/>
  <c r="J206" s="1"/>
  <c r="K206" s="1"/>
  <c r="G206"/>
  <c r="F206"/>
  <c r="I205"/>
  <c r="J205" s="1"/>
  <c r="K205" s="1"/>
  <c r="G205"/>
  <c r="F205"/>
  <c r="I204"/>
  <c r="J204" s="1"/>
  <c r="K204" s="1"/>
  <c r="G204"/>
  <c r="F204"/>
  <c r="I203"/>
  <c r="J203" s="1"/>
  <c r="K203" s="1"/>
  <c r="G203"/>
  <c r="F203"/>
  <c r="I202"/>
  <c r="J202" s="1"/>
  <c r="K202" s="1"/>
  <c r="G202"/>
  <c r="F202"/>
  <c r="I201"/>
  <c r="J201" s="1"/>
  <c r="K201" s="1"/>
  <c r="G201"/>
  <c r="F201"/>
  <c r="I200"/>
  <c r="J200" s="1"/>
  <c r="K200" s="1"/>
  <c r="G200"/>
  <c r="F200"/>
  <c r="K220" l="1"/>
  <c r="K219"/>
  <c r="J218"/>
  <c r="K218" s="1"/>
  <c r="J216"/>
  <c r="K216" s="1"/>
  <c r="J217"/>
  <c r="K217" s="1"/>
  <c r="J215"/>
  <c r="K215" s="1"/>
  <c r="J212"/>
  <c r="K212" s="1"/>
  <c r="I225"/>
  <c r="J225" s="1"/>
  <c r="K225" s="1"/>
  <c r="I224"/>
  <c r="J224" s="1"/>
  <c r="K224" s="1"/>
  <c r="J227"/>
  <c r="K227" s="1"/>
  <c r="J226"/>
  <c r="K226" s="1"/>
  <c r="I209"/>
  <c r="J209" s="1"/>
  <c r="K209" s="1"/>
  <c r="G209"/>
  <c r="F209"/>
  <c r="I159"/>
  <c r="J159" s="1"/>
  <c r="K159" s="1"/>
  <c r="G159"/>
  <c r="F159"/>
  <c r="J158"/>
  <c r="K158" s="1"/>
  <c r="I158"/>
  <c r="G158"/>
  <c r="F158"/>
  <c r="I157"/>
  <c r="J157" s="1"/>
  <c r="K157" s="1"/>
  <c r="G157"/>
  <c r="F157"/>
  <c r="I156"/>
  <c r="J156" s="1"/>
  <c r="K156" s="1"/>
  <c r="G156"/>
  <c r="F156"/>
  <c r="I155"/>
  <c r="J155" s="1"/>
  <c r="K155" s="1"/>
  <c r="G155"/>
  <c r="F155"/>
  <c r="I154"/>
  <c r="J154" s="1"/>
  <c r="K154" s="1"/>
  <c r="G154"/>
  <c r="F154"/>
  <c r="I153"/>
  <c r="J153" s="1"/>
  <c r="K153" s="1"/>
  <c r="G153"/>
  <c r="F153"/>
  <c r="I152"/>
  <c r="J152" s="1"/>
  <c r="K152" s="1"/>
  <c r="G152"/>
  <c r="F152"/>
  <c r="I151"/>
  <c r="J151" s="1"/>
  <c r="K151" s="1"/>
  <c r="G151"/>
  <c r="F151"/>
  <c r="I150"/>
  <c r="J150" s="1"/>
  <c r="K150" s="1"/>
  <c r="G150"/>
  <c r="F150"/>
  <c r="I149"/>
  <c r="J149" s="1"/>
  <c r="K149" s="1"/>
  <c r="G149"/>
  <c r="F149"/>
  <c r="I148"/>
  <c r="J148" s="1"/>
  <c r="K148" s="1"/>
  <c r="G148"/>
  <c r="F148"/>
  <c r="I147"/>
  <c r="J147" s="1"/>
  <c r="K147" s="1"/>
  <c r="G147"/>
  <c r="F147"/>
  <c r="I146"/>
  <c r="J146" s="1"/>
  <c r="K146" s="1"/>
  <c r="G146"/>
  <c r="F146"/>
  <c r="I145"/>
  <c r="J145" s="1"/>
  <c r="K145" s="1"/>
  <c r="G145"/>
  <c r="F145"/>
  <c r="I144"/>
  <c r="J144" s="1"/>
  <c r="K144" s="1"/>
  <c r="G144"/>
  <c r="F144"/>
  <c r="I143"/>
  <c r="J143" s="1"/>
  <c r="K143" s="1"/>
  <c r="G143"/>
  <c r="F143"/>
  <c r="I142"/>
  <c r="J142" s="1"/>
  <c r="K142" s="1"/>
  <c r="G142"/>
  <c r="F142"/>
  <c r="J141"/>
  <c r="K141" s="1"/>
  <c r="I141"/>
  <c r="G141"/>
  <c r="F141"/>
  <c r="I140"/>
  <c r="J140" s="1"/>
  <c r="K140" s="1"/>
  <c r="G140"/>
  <c r="F140"/>
  <c r="I139"/>
  <c r="J139" s="1"/>
  <c r="K139" s="1"/>
  <c r="G139"/>
  <c r="F139"/>
  <c r="I138"/>
  <c r="J138" s="1"/>
  <c r="K138" s="1"/>
  <c r="G138"/>
  <c r="F138"/>
  <c r="I137"/>
  <c r="J137" s="1"/>
  <c r="K137" s="1"/>
  <c r="G137"/>
  <c r="F137"/>
  <c r="I136"/>
  <c r="J136" s="1"/>
  <c r="K136" s="1"/>
  <c r="G136"/>
  <c r="F136"/>
  <c r="I135"/>
  <c r="J135" s="1"/>
  <c r="K135" s="1"/>
  <c r="G135"/>
  <c r="F135"/>
  <c r="I133"/>
  <c r="J133" s="1"/>
  <c r="K133" s="1"/>
  <c r="G133"/>
  <c r="F133"/>
  <c r="I132"/>
  <c r="J132" s="1"/>
  <c r="K132" s="1"/>
  <c r="G132"/>
  <c r="F132"/>
  <c r="I131"/>
  <c r="J131" s="1"/>
  <c r="K131" s="1"/>
  <c r="G131"/>
  <c r="F131"/>
  <c r="I130"/>
  <c r="J130" s="1"/>
  <c r="K130" s="1"/>
  <c r="G130"/>
  <c r="F130"/>
  <c r="I126"/>
  <c r="J126" s="1"/>
  <c r="K126" s="1"/>
  <c r="G126"/>
  <c r="F126"/>
  <c r="I125"/>
  <c r="J125" s="1"/>
  <c r="K125" s="1"/>
  <c r="G125"/>
  <c r="F125"/>
  <c r="I124"/>
  <c r="J124" s="1"/>
  <c r="K124" s="1"/>
  <c r="G124"/>
  <c r="F124"/>
  <c r="I123"/>
  <c r="J123" s="1"/>
  <c r="K123" s="1"/>
  <c r="G123"/>
  <c r="F123"/>
  <c r="I122"/>
  <c r="J122" s="1"/>
  <c r="K122" s="1"/>
  <c r="G122"/>
  <c r="F122"/>
  <c r="I121"/>
  <c r="J121" s="1"/>
  <c r="K121" s="1"/>
  <c r="G121"/>
  <c r="F121"/>
  <c r="I120"/>
  <c r="J120" s="1"/>
  <c r="K120" s="1"/>
  <c r="G120"/>
  <c r="F120"/>
  <c r="I119"/>
  <c r="J119" s="1"/>
  <c r="K119" s="1"/>
  <c r="G119"/>
  <c r="F119"/>
  <c r="I118"/>
  <c r="J118" s="1"/>
  <c r="K118" s="1"/>
  <c r="G118"/>
  <c r="F118"/>
  <c r="I117"/>
  <c r="J117" s="1"/>
  <c r="K117" s="1"/>
  <c r="G117"/>
  <c r="F117"/>
  <c r="I116"/>
  <c r="J116" s="1"/>
  <c r="K116" s="1"/>
  <c r="G116"/>
  <c r="F116"/>
  <c r="I115"/>
  <c r="J115" s="1"/>
  <c r="K115" s="1"/>
  <c r="G115"/>
  <c r="F115"/>
  <c r="I114"/>
  <c r="J114" s="1"/>
  <c r="K114" s="1"/>
  <c r="G114"/>
  <c r="F114"/>
  <c r="I113"/>
  <c r="J113" s="1"/>
  <c r="K113" s="1"/>
  <c r="G113"/>
  <c r="F113"/>
  <c r="I112"/>
  <c r="J112" s="1"/>
  <c r="K112" s="1"/>
  <c r="G112"/>
  <c r="F112"/>
  <c r="I111"/>
  <c r="J111" s="1"/>
  <c r="K111" s="1"/>
  <c r="G111"/>
  <c r="F111"/>
  <c r="I110"/>
  <c r="J110" s="1"/>
  <c r="K110" s="1"/>
  <c r="G110"/>
  <c r="F110"/>
  <c r="I109"/>
  <c r="J109" s="1"/>
  <c r="K109" s="1"/>
  <c r="G109"/>
  <c r="F109"/>
  <c r="I108"/>
  <c r="J108" s="1"/>
  <c r="K108" s="1"/>
  <c r="G108"/>
  <c r="F108"/>
  <c r="I107"/>
  <c r="J107" s="1"/>
  <c r="K107" s="1"/>
  <c r="G107"/>
  <c r="F107"/>
  <c r="I106"/>
  <c r="J106" s="1"/>
  <c r="K106" s="1"/>
  <c r="G106"/>
  <c r="F106"/>
  <c r="I105"/>
  <c r="J105" s="1"/>
  <c r="K105" s="1"/>
  <c r="G105"/>
  <c r="F105"/>
  <c r="I104"/>
  <c r="J104" s="1"/>
  <c r="K104" s="1"/>
  <c r="G104"/>
  <c r="F104"/>
  <c r="I103"/>
  <c r="J103" s="1"/>
  <c r="K103" s="1"/>
  <c r="G103"/>
  <c r="F103"/>
  <c r="I102"/>
  <c r="J102" s="1"/>
  <c r="K102" s="1"/>
  <c r="G102"/>
  <c r="F102"/>
  <c r="I101"/>
  <c r="J101" s="1"/>
  <c r="K101" s="1"/>
  <c r="G101"/>
  <c r="F101"/>
  <c r="I100"/>
  <c r="J100" s="1"/>
  <c r="K100" s="1"/>
  <c r="G100"/>
  <c r="F100"/>
  <c r="I99"/>
  <c r="J99" s="1"/>
  <c r="K99" s="1"/>
  <c r="G99"/>
  <c r="F99"/>
  <c r="I98"/>
  <c r="J98" s="1"/>
  <c r="K98" s="1"/>
  <c r="G98"/>
  <c r="F98"/>
  <c r="I97"/>
  <c r="J97" s="1"/>
  <c r="K97" s="1"/>
  <c r="G97"/>
  <c r="F97"/>
  <c r="I96"/>
  <c r="J96" s="1"/>
  <c r="K96" s="1"/>
  <c r="G96"/>
  <c r="F96"/>
  <c r="I95"/>
  <c r="J95" s="1"/>
  <c r="K95" s="1"/>
  <c r="G95"/>
  <c r="F95"/>
  <c r="I94"/>
  <c r="J94" s="1"/>
  <c r="K94" s="1"/>
  <c r="G94"/>
  <c r="F94"/>
  <c r="I93"/>
  <c r="J93" s="1"/>
  <c r="K93" s="1"/>
  <c r="G93"/>
  <c r="F93"/>
  <c r="I92"/>
  <c r="J92" s="1"/>
  <c r="K92" s="1"/>
  <c r="G92"/>
  <c r="F92"/>
  <c r="I91"/>
  <c r="J91" s="1"/>
  <c r="K91" s="1"/>
  <c r="G91"/>
  <c r="F91"/>
  <c r="I90"/>
  <c r="J90" s="1"/>
  <c r="K90" s="1"/>
  <c r="G90"/>
  <c r="F90"/>
  <c r="I89"/>
  <c r="J89" s="1"/>
  <c r="K89" s="1"/>
  <c r="G89"/>
  <c r="F89"/>
  <c r="I88"/>
  <c r="J88" s="1"/>
  <c r="K88" s="1"/>
  <c r="G88"/>
  <c r="F88"/>
  <c r="I87"/>
  <c r="J87" s="1"/>
  <c r="K87" s="1"/>
  <c r="I86"/>
  <c r="J86" s="1"/>
  <c r="K86" s="1"/>
  <c r="I85"/>
  <c r="I84"/>
  <c r="J84" s="1"/>
  <c r="K84" s="1"/>
  <c r="I83"/>
  <c r="J83" s="1"/>
  <c r="K83" s="1"/>
  <c r="I82"/>
  <c r="J82" s="1"/>
  <c r="K82" s="1"/>
  <c r="I81"/>
  <c r="J81" s="1"/>
  <c r="K81" s="1"/>
  <c r="I80"/>
  <c r="J80" s="1"/>
  <c r="K80" s="1"/>
  <c r="I79"/>
  <c r="J79" s="1"/>
  <c r="K79" s="1"/>
  <c r="I78"/>
  <c r="G87"/>
  <c r="F87"/>
  <c r="G86"/>
  <c r="F86"/>
  <c r="J85"/>
  <c r="K85" s="1"/>
  <c r="G85"/>
  <c r="F85"/>
  <c r="G84"/>
  <c r="F84"/>
  <c r="G83"/>
  <c r="F83"/>
  <c r="G82"/>
  <c r="F82"/>
  <c r="G81"/>
  <c r="F81"/>
  <c r="G80"/>
  <c r="F80"/>
  <c r="G79"/>
  <c r="F79"/>
  <c r="G78"/>
  <c r="F78"/>
  <c r="J78" l="1"/>
  <c r="I228"/>
  <c r="K78" l="1"/>
  <c r="J228"/>
  <c r="K211" l="1"/>
  <c r="K210"/>
  <c r="K129"/>
  <c r="K223"/>
  <c r="K222"/>
  <c r="K221"/>
  <c r="K214"/>
  <c r="K208"/>
  <c r="K199"/>
  <c r="K198"/>
  <c r="K197"/>
  <c r="K134"/>
  <c r="K228" l="1"/>
  <c r="L204" l="1"/>
  <c r="E44" l="1"/>
  <c r="E40"/>
  <c r="I172" i="5" l="1"/>
  <c r="I173"/>
  <c r="I174"/>
  <c r="I175"/>
  <c r="I171"/>
  <c r="H165" l="1"/>
  <c r="I165"/>
  <c r="J165" s="1"/>
  <c r="H166"/>
  <c r="I166" s="1"/>
  <c r="J166" s="1"/>
  <c r="H167"/>
  <c r="I167" s="1"/>
  <c r="J167" s="1"/>
  <c r="H168"/>
  <c r="I168" s="1"/>
  <c r="J168" s="1"/>
  <c r="H164"/>
  <c r="I164" s="1"/>
  <c r="J164" s="1"/>
  <c r="K163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61"/>
  <c r="K162"/>
  <c r="K78"/>
  <c r="K167" l="1"/>
  <c r="K165"/>
  <c r="K164"/>
  <c r="K166"/>
  <c r="K168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4"/>
  <c r="Q17" i="7"/>
  <c r="Q18"/>
  <c r="Q21"/>
  <c r="M12"/>
  <c r="N12"/>
  <c r="N13" s="1"/>
  <c r="L12"/>
  <c r="L13" s="1"/>
  <c r="L14" s="1"/>
  <c r="L15" s="1"/>
  <c r="L16" s="1"/>
  <c r="L17" s="1"/>
  <c r="L18" s="1"/>
  <c r="L19" s="1"/>
  <c r="L20" s="1"/>
  <c r="L21" s="1"/>
  <c r="K48" i="5" l="1"/>
  <c r="J48"/>
  <c r="J40"/>
  <c r="K40" s="1"/>
  <c r="K32"/>
  <c r="J32"/>
  <c r="K24"/>
  <c r="J24"/>
  <c r="K16"/>
  <c r="J16"/>
  <c r="J8"/>
  <c r="K8" s="1"/>
  <c r="K71"/>
  <c r="J71"/>
  <c r="K63"/>
  <c r="J63"/>
  <c r="K55"/>
  <c r="J55"/>
  <c r="J47"/>
  <c r="K47" s="1"/>
  <c r="K39"/>
  <c r="J39"/>
  <c r="K31"/>
  <c r="J31"/>
  <c r="K23"/>
  <c r="J23"/>
  <c r="J15"/>
  <c r="K15" s="1"/>
  <c r="K7"/>
  <c r="J7"/>
  <c r="K70"/>
  <c r="J70"/>
  <c r="K38"/>
  <c r="J38"/>
  <c r="J14"/>
  <c r="K14" s="1"/>
  <c r="K6"/>
  <c r="J6"/>
  <c r="K77"/>
  <c r="J77"/>
  <c r="K69"/>
  <c r="J69"/>
  <c r="J61"/>
  <c r="K61" s="1"/>
  <c r="K53"/>
  <c r="J53"/>
  <c r="K45"/>
  <c r="J45"/>
  <c r="K37"/>
  <c r="J37"/>
  <c r="J29"/>
  <c r="K29" s="1"/>
  <c r="K21"/>
  <c r="J21"/>
  <c r="K13"/>
  <c r="J13"/>
  <c r="K5"/>
  <c r="J5"/>
  <c r="J56"/>
  <c r="K56" s="1"/>
  <c r="K54"/>
  <c r="J54"/>
  <c r="K22"/>
  <c r="J22"/>
  <c r="K68"/>
  <c r="J68"/>
  <c r="J44"/>
  <c r="K44" s="1"/>
  <c r="K20"/>
  <c r="J20"/>
  <c r="K75"/>
  <c r="J75"/>
  <c r="K67"/>
  <c r="J67"/>
  <c r="J59"/>
  <c r="K59" s="1"/>
  <c r="K51"/>
  <c r="J51"/>
  <c r="K43"/>
  <c r="J43"/>
  <c r="K35"/>
  <c r="J35"/>
  <c r="J27"/>
  <c r="K27" s="1"/>
  <c r="K19"/>
  <c r="J19"/>
  <c r="K11"/>
  <c r="J11"/>
  <c r="K64"/>
  <c r="J64"/>
  <c r="J46"/>
  <c r="K46" s="1"/>
  <c r="K76"/>
  <c r="J76"/>
  <c r="K52"/>
  <c r="J52"/>
  <c r="K28"/>
  <c r="J28"/>
  <c r="J74"/>
  <c r="K74" s="1"/>
  <c r="K66"/>
  <c r="J66"/>
  <c r="K58"/>
  <c r="J58"/>
  <c r="K50"/>
  <c r="J50"/>
  <c r="J42"/>
  <c r="K42" s="1"/>
  <c r="K34"/>
  <c r="J34"/>
  <c r="K26"/>
  <c r="J26"/>
  <c r="K18"/>
  <c r="J18"/>
  <c r="J10"/>
  <c r="K10" s="1"/>
  <c r="K72"/>
  <c r="J72"/>
  <c r="K62"/>
  <c r="J62"/>
  <c r="K30"/>
  <c r="J30"/>
  <c r="J60"/>
  <c r="K60" s="1"/>
  <c r="K36"/>
  <c r="J36"/>
  <c r="K12"/>
  <c r="J12"/>
  <c r="K73"/>
  <c r="J73"/>
  <c r="J65"/>
  <c r="K65" s="1"/>
  <c r="K57"/>
  <c r="J57"/>
  <c r="K49"/>
  <c r="J49"/>
  <c r="K41"/>
  <c r="J41"/>
  <c r="J33"/>
  <c r="K33" s="1"/>
  <c r="K25"/>
  <c r="J25"/>
  <c r="K17"/>
  <c r="J17"/>
  <c r="K9"/>
  <c r="J9"/>
  <c r="I4"/>
  <c r="H177"/>
  <c r="H178" s="1"/>
  <c r="Q16" i="7"/>
  <c r="Q15"/>
  <c r="Q14"/>
  <c r="Q13"/>
  <c r="Q20"/>
  <c r="Q12"/>
  <c r="Q19"/>
  <c r="O12"/>
  <c r="N14"/>
  <c r="M13"/>
  <c r="M14" s="1"/>
  <c r="M15" s="1"/>
  <c r="M16" s="1"/>
  <c r="M17" s="1"/>
  <c r="M18" s="1"/>
  <c r="M19" s="1"/>
  <c r="M20" s="1"/>
  <c r="M21" s="1"/>
  <c r="F172" i="5"/>
  <c r="F173"/>
  <c r="F174"/>
  <c r="F175"/>
  <c r="F171"/>
  <c r="J4" l="1"/>
  <c r="I177"/>
  <c r="O13" i="7"/>
  <c r="N15"/>
  <c r="O14"/>
  <c r="K4" i="5" l="1"/>
  <c r="J177"/>
  <c r="O15" i="7"/>
  <c r="N16"/>
  <c r="K177" i="5" l="1"/>
  <c r="N17" i="7"/>
  <c r="O16"/>
  <c r="O17" l="1"/>
  <c r="N18"/>
  <c r="N19" l="1"/>
  <c r="O18"/>
  <c r="O19" l="1"/>
  <c r="N20"/>
  <c r="O20" l="1"/>
  <c r="N21"/>
  <c r="O21" s="1"/>
  <c r="O22" l="1"/>
</calcChain>
</file>

<file path=xl/sharedStrings.xml><?xml version="1.0" encoding="utf-8"?>
<sst xmlns="http://schemas.openxmlformats.org/spreadsheetml/2006/main" count="995" uniqueCount="449">
  <si>
    <t xml:space="preserve">A </t>
  </si>
  <si>
    <t>Back ground profile</t>
  </si>
  <si>
    <t>B</t>
  </si>
  <si>
    <t>PHYSIOGRAPHIC PROFILE</t>
  </si>
  <si>
    <t>Soil type</t>
  </si>
  <si>
    <t>C</t>
  </si>
  <si>
    <t>D</t>
  </si>
  <si>
    <t>LAND USE LAND COVER</t>
  </si>
  <si>
    <t>Mono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</si>
  <si>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</si>
  <si>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</si>
  <si>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</si>
  <si>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</si>
  <si>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</si>
  <si>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</si>
  <si>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</si>
  <si>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</si>
  <si>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</si>
  <si>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</si>
  <si>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</si>
  <si>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</si>
  <si>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</si>
  <si>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</si>
  <si>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</si>
  <si>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</si>
  <si>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</si>
  <si>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</si>
  <si>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</si>
  <si>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</si>
  <si>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</si>
  <si>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</si>
  <si>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H</t>
  </si>
  <si>
    <t>I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</si>
  <si>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</si>
  <si>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</si>
  <si>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</si>
  <si>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</si>
  <si>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</si>
  <si>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</si>
  <si>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</si>
  <si>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</si>
  <si>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</si>
  <si>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</si>
  <si>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</si>
  <si>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</si>
  <si>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</si>
  <si>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</si>
  <si>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</si>
  <si>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</si>
  <si>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</si>
  <si>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</si>
  <si>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</si>
  <si>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</si>
  <si>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</si>
  <si>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</si>
  <si>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</si>
  <si>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</si>
  <si>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</si>
  <si>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</si>
  <si>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</si>
  <si>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</si>
  <si>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</si>
  <si>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</si>
  <si>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</si>
  <si>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</si>
  <si>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</si>
  <si>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</si>
  <si>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</si>
  <si>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</si>
  <si>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</si>
  <si>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</si>
  <si>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</si>
  <si>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</si>
  <si>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</si>
  <si>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</si>
  <si>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</si>
  <si>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</si>
  <si>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Increase in Cropping area (in Ha)</t>
  </si>
  <si>
    <t>Targeted HH</t>
  </si>
  <si>
    <t>DEMOGRAPHIC PROFILE</t>
  </si>
  <si>
    <t>MGNREGA Status</t>
  </si>
  <si>
    <t>Low Land (Ha)</t>
  </si>
  <si>
    <t>J</t>
  </si>
  <si>
    <t>K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</si>
  <si>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</si>
  <si>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</si>
  <si>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</si>
  <si>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</si>
  <si>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</si>
  <si>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</si>
  <si>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</si>
  <si>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</si>
  <si>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</si>
  <si>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</si>
  <si>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</si>
  <si>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</si>
  <si>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</si>
  <si>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</si>
  <si>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</si>
  <si>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</si>
  <si>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</si>
  <si>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</si>
  <si>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</si>
  <si>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</si>
  <si>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</si>
  <si>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</si>
  <si>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</si>
  <si>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</si>
  <si>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</si>
  <si>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</si>
  <si>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</si>
  <si>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</si>
  <si>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</si>
  <si>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</si>
  <si>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</si>
  <si>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</si>
  <si>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</si>
  <si>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</si>
  <si>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</si>
  <si>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</si>
  <si>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</si>
  <si>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</si>
  <si>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</si>
  <si>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</si>
  <si>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</si>
  <si>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</si>
  <si>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</si>
  <si>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</si>
  <si>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</si>
  <si>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</si>
  <si>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</si>
  <si>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</si>
  <si>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</si>
  <si>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</si>
  <si>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</si>
  <si>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</si>
  <si>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</si>
  <si>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</si>
  <si>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</si>
  <si>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</si>
  <si>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</si>
  <si>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</si>
  <si>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</si>
  <si>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</si>
  <si>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</si>
  <si>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</si>
  <si>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</si>
  <si>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</si>
  <si>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</si>
  <si>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</si>
  <si>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</si>
  <si>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</si>
  <si>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</si>
  <si>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</si>
  <si>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</si>
  <si>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</si>
  <si>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</si>
  <si>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</si>
  <si>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</si>
  <si>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</si>
  <si>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</si>
  <si>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</si>
  <si>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</si>
  <si>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</si>
  <si>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</si>
  <si>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</si>
  <si>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</si>
  <si>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</si>
  <si>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</si>
  <si>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</si>
  <si>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</si>
  <si>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</si>
  <si>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</si>
  <si>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</si>
  <si>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</si>
  <si>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</si>
  <si>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</si>
  <si>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</si>
  <si>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</si>
  <si>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</si>
  <si>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</si>
  <si>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</si>
  <si>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</si>
  <si>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</si>
  <si>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</si>
  <si>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</si>
  <si>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</si>
  <si>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</si>
  <si>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</si>
  <si>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</si>
  <si>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</si>
  <si>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</si>
  <si>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</si>
  <si>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</si>
  <si>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</si>
  <si>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</si>
  <si>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</si>
  <si>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</si>
  <si>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</si>
  <si>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</si>
  <si>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</si>
  <si>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</si>
  <si>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</si>
  <si>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</si>
  <si>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</si>
  <si>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</si>
  <si>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</si>
  <si>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</si>
  <si>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</si>
  <si>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</si>
  <si>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</si>
  <si>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</si>
  <si>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</si>
  <si>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</si>
  <si>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</si>
  <si>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</si>
  <si>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</si>
  <si>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</si>
  <si>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</si>
  <si>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</si>
  <si>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</si>
  <si>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</si>
  <si>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</si>
  <si>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</si>
  <si>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</si>
  <si>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</si>
  <si>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</si>
  <si>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</si>
  <si>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</si>
  <si>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</si>
  <si>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</si>
  <si>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</si>
  <si>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</si>
  <si>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</si>
  <si>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</si>
  <si>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</si>
  <si>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</si>
  <si>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</si>
  <si>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</si>
  <si>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</si>
  <si>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</si>
  <si>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</si>
  <si>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</si>
  <si>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</si>
  <si>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</si>
  <si>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</si>
  <si>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</si>
  <si>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</si>
  <si>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</si>
  <si>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</si>
  <si>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</si>
  <si>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</si>
  <si>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</si>
  <si>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</si>
  <si>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</si>
  <si>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</si>
  <si>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</si>
  <si>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</si>
  <si>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</si>
  <si>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</si>
  <si>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</si>
  <si>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</si>
  <si>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Lat.in decimal</t>
  </si>
  <si>
    <t xml:space="preserve">  Long.in decimal</t>
  </si>
  <si>
    <t xml:space="preserve">Multi cropped (Ha) - </t>
  </si>
  <si>
    <t>(2+1.10)/2</t>
  </si>
  <si>
    <t xml:space="preserve">Micro Watershed code </t>
  </si>
  <si>
    <t>District-</t>
  </si>
  <si>
    <t>Raigardh</t>
  </si>
  <si>
    <t xml:space="preserve">Block - </t>
  </si>
  <si>
    <t xml:space="preserve">Gram Panchayat - </t>
  </si>
  <si>
    <t xml:space="preserve">Villages Covered - </t>
  </si>
  <si>
    <t xml:space="preserve">Total Area (Ha) - </t>
  </si>
  <si>
    <t xml:space="preserve">Rainfall (mm) - </t>
  </si>
  <si>
    <t>Average Slope -</t>
  </si>
  <si>
    <t xml:space="preserve">Total Population - </t>
  </si>
  <si>
    <t>Total HouseHolds -</t>
  </si>
  <si>
    <t>ST Population -</t>
  </si>
  <si>
    <t xml:space="preserve">SC Population - </t>
  </si>
  <si>
    <t xml:space="preserve">NREGA Job card holders - </t>
  </si>
  <si>
    <t xml:space="preserve">Person days per year (average of last 3 years) - </t>
  </si>
  <si>
    <t>Total No of HHs completed 100 Days of Wage Employment (average of last 3 years) -</t>
  </si>
  <si>
    <t xml:space="preserve">Total annual Exp(Rs. in Lakhs.)(average of last 3 years) </t>
  </si>
  <si>
    <t xml:space="preserve">% of NRM Expenditure(Public + Individual) (average of last 3 years) - </t>
  </si>
  <si>
    <t xml:space="preserve">Forest (Ha) - </t>
  </si>
  <si>
    <t>Water harvesting Ponds -</t>
  </si>
  <si>
    <t xml:space="preserve">Borewells - </t>
  </si>
  <si>
    <t>Open wells -</t>
  </si>
  <si>
    <t xml:space="preserve">Agriculture - </t>
  </si>
  <si>
    <t>Off Farm Activities -</t>
  </si>
  <si>
    <t xml:space="preserve">Wages, labour - </t>
  </si>
  <si>
    <t xml:space="preserve">Business - </t>
  </si>
  <si>
    <t>Service/ job -</t>
  </si>
  <si>
    <t xml:space="preserve">Total Water Requirement (Ham) </t>
  </si>
  <si>
    <t xml:space="preserve">Total Water Available (Ham) - </t>
  </si>
  <si>
    <t>Water Resource to be created (Ham) -</t>
  </si>
  <si>
    <t>L</t>
  </si>
  <si>
    <t>M</t>
  </si>
  <si>
    <t>N</t>
  </si>
  <si>
    <t>O</t>
  </si>
  <si>
    <t>4G2C4B2d,4G2C4B2e</t>
  </si>
  <si>
    <t>Kharsiya</t>
  </si>
  <si>
    <t>Rajghatta</t>
  </si>
  <si>
    <t>e-DPR of ______Rajghatta______GP,  Block  ___Kharsiya___ ,  District- ___Raigarh__, Chhattisgarh</t>
  </si>
  <si>
    <t xml:space="preserve">1-Rajghatta 2- Chotedumar pali </t>
  </si>
  <si>
    <t>0 to 5%</t>
  </si>
  <si>
    <t>Mand river</t>
  </si>
  <si>
    <t>land levelling</t>
  </si>
  <si>
    <t>dug well construction</t>
  </si>
  <si>
    <t>goat shed</t>
  </si>
  <si>
    <t>farm pond</t>
  </si>
  <si>
    <t>farm bunding</t>
  </si>
  <si>
    <t>pond deepening</t>
  </si>
  <si>
    <t>stop dam</t>
  </si>
  <si>
    <t>plantation</t>
  </si>
  <si>
    <t>nadep tank</t>
  </si>
  <si>
    <t>1.214</t>
  </si>
  <si>
    <t>0.926</t>
  </si>
  <si>
    <t>0.652</t>
  </si>
  <si>
    <t>0.494</t>
  </si>
  <si>
    <t>0.202</t>
  </si>
  <si>
    <t>0.380</t>
  </si>
  <si>
    <t>0.741</t>
  </si>
  <si>
    <t>0.227</t>
  </si>
  <si>
    <t>pyajprasad</t>
  </si>
  <si>
    <t>ramprasad</t>
  </si>
  <si>
    <t>samaylaal yadaw</t>
  </si>
  <si>
    <t>ishwar laal</t>
  </si>
  <si>
    <t>maalikram</t>
  </si>
  <si>
    <t>hulasraam patel</t>
  </si>
  <si>
    <t>tejraam patel</t>
  </si>
  <si>
    <t>bharat chouhan</t>
  </si>
  <si>
    <t>shatrughan</t>
  </si>
  <si>
    <t xml:space="preserve">amresh </t>
  </si>
  <si>
    <t xml:space="preserve">birju khadiya </t>
  </si>
  <si>
    <t>trinath das mahant</t>
  </si>
  <si>
    <t xml:space="preserve">tiharu ram khadiya </t>
  </si>
  <si>
    <t xml:space="preserve">ramesh patel </t>
  </si>
  <si>
    <t xml:space="preserve">mohan laal </t>
  </si>
  <si>
    <t>dileshwar</t>
  </si>
  <si>
    <t>gokul prasad</t>
  </si>
  <si>
    <t xml:space="preserve">chaitan </t>
  </si>
  <si>
    <t>kuntibai</t>
  </si>
  <si>
    <t>shivlaal</t>
  </si>
  <si>
    <t xml:space="preserve">damodar sidar </t>
  </si>
  <si>
    <t>teejram</t>
  </si>
  <si>
    <t>thandaram</t>
  </si>
  <si>
    <t>omkar</t>
  </si>
  <si>
    <t>motilal</t>
  </si>
  <si>
    <t xml:space="preserve">shobha raam </t>
  </si>
  <si>
    <t>bhagirathi</t>
  </si>
  <si>
    <t xml:space="preserve">premsagar </t>
  </si>
  <si>
    <t xml:space="preserve">gajnand patel </t>
  </si>
  <si>
    <t>aanand</t>
  </si>
  <si>
    <t xml:space="preserve">jimi patel </t>
  </si>
  <si>
    <t>mangdha</t>
  </si>
  <si>
    <t>dinesh patel</t>
  </si>
  <si>
    <t xml:space="preserve">sunau raam </t>
  </si>
  <si>
    <t xml:space="preserve">sidhwati rathiya </t>
  </si>
  <si>
    <t>kunjraam khadiya</t>
  </si>
  <si>
    <t>rambai patel</t>
  </si>
  <si>
    <t xml:space="preserve">rajesh patel </t>
  </si>
  <si>
    <t xml:space="preserve">jiwanlaal patel </t>
  </si>
  <si>
    <t>radheshyam</t>
  </si>
  <si>
    <t>pardeshi khadiya</t>
  </si>
  <si>
    <t>hulas ram patel</t>
  </si>
  <si>
    <t>chintamani patel</t>
  </si>
  <si>
    <t>dhankunwar</t>
  </si>
  <si>
    <t>khemlaal patel</t>
  </si>
  <si>
    <t xml:space="preserve">bhushan prasad </t>
  </si>
  <si>
    <t>ishwar prasad</t>
  </si>
  <si>
    <t xml:space="preserve">nandlaal chouhan </t>
  </si>
  <si>
    <t xml:space="preserve">mayaram khadiya </t>
  </si>
  <si>
    <t xml:space="preserve">meenabai khadiya </t>
  </si>
  <si>
    <t xml:space="preserve">jhasketan patel </t>
  </si>
  <si>
    <t>bhagatram patail</t>
  </si>
  <si>
    <t>hariram patail</t>
  </si>
  <si>
    <t>babulal khadiya</t>
  </si>
  <si>
    <t>krishno khadiya</t>
  </si>
  <si>
    <t>kishanu khadiya</t>
  </si>
  <si>
    <t>kunjram khadiya</t>
  </si>
  <si>
    <t>birsu khadiya</t>
  </si>
  <si>
    <t>pardesi khadiya</t>
  </si>
  <si>
    <t>sidar singh agariya</t>
  </si>
  <si>
    <t>shivprasad</t>
  </si>
  <si>
    <t>puniram chouhan</t>
  </si>
  <si>
    <t>government</t>
  </si>
  <si>
    <t>cattle shed</t>
  </si>
  <si>
    <t xml:space="preserve">rajkumar patel </t>
  </si>
  <si>
    <t xml:space="preserve">gangadhar nagwanshi </t>
  </si>
  <si>
    <t xml:space="preserve">kiritram nagwanshi </t>
  </si>
  <si>
    <t>ishwar prasad nagwanshi</t>
  </si>
  <si>
    <t xml:space="preserve">laalaram nagwanshi </t>
  </si>
  <si>
    <t>ahilya nageshiya</t>
  </si>
  <si>
    <t xml:space="preserve">tularaam </t>
  </si>
  <si>
    <t xml:space="preserve">devprasad </t>
  </si>
  <si>
    <t xml:space="preserve">gurbari bai patel </t>
  </si>
  <si>
    <t xml:space="preserve">raamlaal patel </t>
  </si>
  <si>
    <t xml:space="preserve">mulchand bramhan </t>
  </si>
  <si>
    <t xml:space="preserve">doulat ram patel </t>
  </si>
  <si>
    <t>jaswant patel</t>
  </si>
  <si>
    <t xml:space="preserve">bodhraam </t>
  </si>
  <si>
    <t xml:space="preserve">mukutraam nagwanshi </t>
  </si>
  <si>
    <t xml:space="preserve">rameenbai dansena </t>
  </si>
  <si>
    <t xml:space="preserve">bhupendra dansena </t>
  </si>
  <si>
    <t xml:space="preserve">uttamlaal dansena </t>
  </si>
  <si>
    <t xml:space="preserve">nirmal prasad dansena </t>
  </si>
  <si>
    <t xml:space="preserve">goutam dansena </t>
  </si>
  <si>
    <t>netranand dubey</t>
  </si>
  <si>
    <t xml:space="preserve">sashikumar patel </t>
  </si>
  <si>
    <t>chandrakishor</t>
  </si>
  <si>
    <t xml:space="preserve">dayashankar dansena </t>
  </si>
  <si>
    <t xml:space="preserve">nohar prasad </t>
  </si>
  <si>
    <t xml:space="preserve">devnaath yadaw </t>
  </si>
  <si>
    <t xml:space="preserve">bhuwanlaal dansena </t>
  </si>
  <si>
    <t xml:space="preserve">bhakulaal </t>
  </si>
  <si>
    <t xml:space="preserve">ramlaal patel </t>
  </si>
  <si>
    <t xml:space="preserve">santosh soura </t>
  </si>
  <si>
    <t xml:space="preserve">tularaam nisad </t>
  </si>
  <si>
    <t>toman singh nagwanshi</t>
  </si>
  <si>
    <t xml:space="preserve">mulchand mishra </t>
  </si>
  <si>
    <t xml:space="preserve">bodhraam nagwanshi </t>
  </si>
  <si>
    <t xml:space="preserve">lalaram nagwanshi </t>
  </si>
  <si>
    <t xml:space="preserve">pitamber nagwanshi </t>
  </si>
  <si>
    <t xml:space="preserve">amrit soura </t>
  </si>
  <si>
    <t xml:space="preserve">dehri prasad </t>
  </si>
  <si>
    <t xml:space="preserve">kheermohan nagwanshi </t>
  </si>
  <si>
    <t xml:space="preserve">sukrit naagwanshi </t>
  </si>
  <si>
    <t xml:space="preserve">khileshwar nagwanshi </t>
  </si>
  <si>
    <t xml:space="preserve">madanlaal bhardwaj </t>
  </si>
  <si>
    <t xml:space="preserve">barat laal dansena </t>
  </si>
  <si>
    <t xml:space="preserve">parmeshwar </t>
  </si>
  <si>
    <t xml:space="preserve">nanhuraam nisad </t>
  </si>
  <si>
    <t xml:space="preserve">dileshwar sidar </t>
  </si>
  <si>
    <t xml:space="preserve">padman dansena </t>
  </si>
  <si>
    <t xml:space="preserve">ghansiraam nagwanshi </t>
  </si>
  <si>
    <t xml:space="preserve">goutam prasad </t>
  </si>
  <si>
    <t>nohar prasad dubey</t>
  </si>
  <si>
    <t xml:space="preserve">tejraam </t>
  </si>
  <si>
    <t xml:space="preserve">goutam </t>
  </si>
  <si>
    <t xml:space="preserve">dindayal </t>
  </si>
  <si>
    <t xml:space="preserve">dewnath yadaw </t>
  </si>
  <si>
    <t xml:space="preserve">roop narayan dansena </t>
  </si>
  <si>
    <t xml:space="preserve">ramin bai dansena </t>
  </si>
  <si>
    <t>nanhibai chouhan</t>
  </si>
  <si>
    <t>bodhram nagwanshi</t>
  </si>
  <si>
    <t xml:space="preserve">khemlal </t>
  </si>
  <si>
    <t xml:space="preserve">pitambar </t>
  </si>
  <si>
    <t>bhakhulal patail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</si>
</sst>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0.0000"/>
  </numFmts>
  <fonts count="26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2" fillId="0" borderId="0"/>
  </cellStyleXfs>
  <cellXfs count="179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5" fillId="4" borderId="17" xfId="0" applyFont="1" applyFill="1" applyBorder="1"/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11" fillId="4" borderId="0" xfId="0" applyFont="1" applyFill="1" applyBorder="1"/>
    <xf numFmtId="0" fontId="11" fillId="4" borderId="8" xfId="0" applyFont="1" applyFill="1" applyBorder="1"/>
    <xf numFmtId="0" fontId="0" fillId="0" borderId="22" xfId="0" applyBorder="1"/>
    <xf numFmtId="2" fontId="0" fillId="0" borderId="22" xfId="0" applyNumberFormat="1" applyBorder="1"/>
    <xf numFmtId="0" fontId="3" fillId="5" borderId="22" xfId="0" applyFont="1" applyFill="1" applyBorder="1" applyAlignment="1">
      <alignment horizontal="left" vertical="top" wrapText="1"/>
    </xf>
    <xf numFmtId="0" fontId="0" fillId="5" borderId="22" xfId="0" applyFill="1" applyBorder="1"/>
    <xf numFmtId="0" fontId="0" fillId="5" borderId="22" xfId="0" applyFill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/>
    </xf>
    <xf numFmtId="0" fontId="0" fillId="5" borderId="22" xfId="0" applyFill="1" applyBorder="1" applyAlignment="1">
      <alignment horizontal="left"/>
    </xf>
    <xf numFmtId="0" fontId="3" fillId="5" borderId="22" xfId="0" applyFont="1" applyFill="1" applyBorder="1"/>
    <xf numFmtId="0" fontId="3" fillId="5" borderId="22" xfId="0" applyFont="1" applyFill="1" applyBorder="1" applyAlignment="1">
      <alignment horizontal="left"/>
    </xf>
    <xf numFmtId="0" fontId="0" fillId="0" borderId="23" xfId="0" applyBorder="1"/>
    <xf numFmtId="0" fontId="15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right" vertical="center" wrapText="1"/>
    </xf>
    <xf numFmtId="0" fontId="14" fillId="2" borderId="22" xfId="0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9" fontId="11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3" xfId="0" applyNumberFormat="1" applyFill="1" applyBorder="1"/>
    <xf numFmtId="0" fontId="0" fillId="8" borderId="22" xfId="0" applyFill="1" applyBorder="1"/>
    <xf numFmtId="0" fontId="17" fillId="0" borderId="22" xfId="0" applyFont="1" applyBorder="1" applyAlignment="1">
      <alignment wrapText="1"/>
    </xf>
    <xf numFmtId="0" fontId="17" fillId="6" borderId="22" xfId="0" applyFont="1" applyFill="1" applyBorder="1" applyAlignment="1">
      <alignment wrapText="1"/>
    </xf>
    <xf numFmtId="0" fontId="0" fillId="5" borderId="22" xfId="0" applyFill="1" applyBorder="1" applyAlignment="1"/>
    <xf numFmtId="0" fontId="3" fillId="5" borderId="22" xfId="0" applyFont="1" applyFill="1" applyBorder="1" applyAlignment="1"/>
    <xf numFmtId="0" fontId="0" fillId="0" borderId="23" xfId="0" applyBorder="1" applyAlignment="1"/>
    <xf numFmtId="0" fontId="0" fillId="0" borderId="22" xfId="0" applyBorder="1" applyAlignment="1"/>
    <xf numFmtId="0" fontId="17" fillId="6" borderId="22" xfId="0" applyFont="1" applyFill="1" applyBorder="1" applyAlignment="1"/>
    <xf numFmtId="2" fontId="0" fillId="4" borderId="22" xfId="0" applyNumberFormat="1" applyFill="1" applyBorder="1"/>
    <xf numFmtId="2" fontId="0" fillId="8" borderId="0" xfId="0" applyNumberFormat="1" applyFill="1"/>
    <xf numFmtId="0" fontId="0" fillId="0" borderId="22" xfId="0" applyBorder="1" applyAlignment="1">
      <alignment wrapText="1"/>
    </xf>
    <xf numFmtId="2" fontId="11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2" fontId="0" fillId="8" borderId="22" xfId="0" applyNumberFormat="1" applyFill="1" applyBorder="1"/>
    <xf numFmtId="0" fontId="2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165" fontId="19" fillId="4" borderId="26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1" fontId="3" fillId="4" borderId="8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5" borderId="0" xfId="0" applyNumberFormat="1" applyFont="1" applyFill="1"/>
    <xf numFmtId="9" fontId="3" fillId="4" borderId="8" xfId="1" applyFont="1" applyFill="1" applyBorder="1" applyAlignment="1">
      <alignment horizontal="left" vertical="center" wrapText="1"/>
    </xf>
    <xf numFmtId="166" fontId="7" fillId="4" borderId="8" xfId="0" applyNumberFormat="1" applyFont="1" applyFill="1" applyBorder="1" applyAlignment="1">
      <alignment horizontal="left" vertical="center" wrapText="1"/>
    </xf>
    <xf numFmtId="10" fontId="3" fillId="4" borderId="0" xfId="0" applyNumberFormat="1" applyFont="1" applyFill="1" applyBorder="1" applyAlignment="1">
      <alignment horizontal="left" vertical="center" wrapText="1" indent="1"/>
    </xf>
    <xf numFmtId="10" fontId="3" fillId="4" borderId="8" xfId="0" applyNumberFormat="1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16" fillId="4" borderId="36" xfId="0" applyFont="1" applyFill="1" applyBorder="1" applyAlignment="1">
      <alignment horizontal="left" wrapText="1"/>
    </xf>
    <xf numFmtId="3" fontId="14" fillId="4" borderId="36" xfId="0" applyNumberFormat="1" applyFont="1" applyFill="1" applyBorder="1" applyAlignment="1">
      <alignment horizontal="right" wrapText="1"/>
    </xf>
    <xf numFmtId="0" fontId="14" fillId="4" borderId="36" xfId="0" applyFont="1" applyFill="1" applyBorder="1" applyAlignment="1">
      <alignment horizontal="right" wrapText="1"/>
    </xf>
    <xf numFmtId="0" fontId="16" fillId="4" borderId="37" xfId="0" applyFont="1" applyFill="1" applyBorder="1" applyAlignment="1">
      <alignment horizontal="left" wrapText="1"/>
    </xf>
    <xf numFmtId="3" fontId="14" fillId="4" borderId="38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0" fontId="21" fillId="4" borderId="19" xfId="0" applyFont="1" applyFill="1" applyBorder="1" applyAlignment="1">
      <alignment horizontal="left" vertical="top" wrapText="1"/>
    </xf>
    <xf numFmtId="0" fontId="21" fillId="4" borderId="2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21" fillId="4" borderId="21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30" xfId="0" applyFont="1" applyFill="1" applyBorder="1" applyAlignment="1">
      <alignment horizontal="center" wrapText="1"/>
    </xf>
    <xf numFmtId="0" fontId="20" fillId="4" borderId="31" xfId="0" applyFont="1" applyFill="1" applyBorder="1" applyAlignment="1">
      <alignment horizontal="center" wrapText="1"/>
    </xf>
    <xf numFmtId="0" fontId="20" fillId="4" borderId="26" xfId="0" applyFont="1" applyFill="1" applyBorder="1" applyAlignment="1">
      <alignment horizontal="center" wrapText="1"/>
    </xf>
    <xf numFmtId="0" fontId="20" fillId="4" borderId="20" xfId="0" applyFont="1" applyFill="1" applyBorder="1" applyAlignment="1">
      <alignment horizontal="center" wrapText="1"/>
    </xf>
    <xf numFmtId="0" fontId="20" fillId="4" borderId="32" xfId="0" applyFont="1" applyFill="1" applyBorder="1" applyAlignment="1">
      <alignment horizontal="center" wrapText="1"/>
    </xf>
    <xf numFmtId="0" fontId="20" fillId="4" borderId="33" xfId="0" applyFont="1" applyFill="1" applyBorder="1" applyAlignment="1">
      <alignment horizontal="center" wrapText="1"/>
    </xf>
    <xf numFmtId="0" fontId="20" fillId="4" borderId="34" xfId="0" applyFont="1" applyFill="1" applyBorder="1" applyAlignment="1">
      <alignment horizontal="center" wrapText="1"/>
    </xf>
    <xf numFmtId="0" fontId="20" fillId="4" borderId="3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righ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0" fontId="17" fillId="8" borderId="24" xfId="0" applyFont="1" applyFill="1" applyBorder="1" applyAlignment="1">
      <alignment horizontal="center" wrapText="1"/>
    </xf>
    <xf numFmtId="0" fontId="17" fillId="8" borderId="25" xfId="0" applyFont="1" applyFill="1" applyBorder="1" applyAlignment="1">
      <alignment horizontal="center" wrapText="1"/>
    </xf>
    <xf numFmtId="0" fontId="17" fillId="8" borderId="23" xfId="0" applyFont="1" applyFill="1" applyBorder="1" applyAlignment="1">
      <alignment horizontal="center" wrapText="1"/>
    </xf>
    <xf numFmtId="0" fontId="18" fillId="8" borderId="27" xfId="0" applyFont="1" applyFill="1" applyBorder="1" applyAlignment="1">
      <alignment horizontal="center"/>
    </xf>
    <xf numFmtId="0" fontId="18" fillId="8" borderId="28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3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/>
    </xf>
    <xf numFmtId="1" fontId="24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164" fontId="24" fillId="4" borderId="1" xfId="0" applyNumberFormat="1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O228"/>
  <sheetViews>
    <sheetView tabSelected="1" topLeftCell="A8" zoomScale="85" zoomScaleNormal="85" workbookViewId="0">
      <selection activeCell="K213" sqref="K213"/>
    </sheetView>
  </sheetViews>
  <sheetFormatPr defaultRowHeight="14.25"/>
  <cols>
    <col min="1" max="1" width="9.140625" style="1"/>
    <col min="2" max="2" width="5.42578125" style="23" customWidth="1"/>
    <col min="3" max="3" width="15.85546875" style="11" customWidth="1"/>
    <col min="4" max="4" width="30.28515625" style="11" customWidth="1"/>
    <col min="5" max="5" width="11.140625" style="23" customWidth="1"/>
    <col min="6" max="6" width="13.28515625" style="23" customWidth="1"/>
    <col min="7" max="7" width="11.85546875" style="23" customWidth="1"/>
    <col min="8" max="8" width="12.140625" style="23" customWidth="1"/>
    <col min="9" max="9" width="14.28515625" style="11" customWidth="1"/>
    <col min="10" max="10" width="12.85546875" style="11" customWidth="1"/>
    <col min="11" max="11" width="14" style="11" customWidth="1"/>
    <col min="12" max="14" width="10.28515625" style="11" customWidth="1"/>
    <col min="15" max="15" width="10.85546875" style="11" customWidth="1"/>
    <col min="16" max="16384" width="9.140625" style="1"/>
  </cols>
  <sheetData>
    <row r="1" spans="2:15" ht="15" thickBot="1">
      <c r="B1" s="23" t="s">
        <v>2</v>
      </c>
      <c r="C1" s="11" t="s">
        <v>5</v>
      </c>
      <c r="D1" s="23" t="s">
        <v>6</v>
      </c>
      <c r="E1" s="11" t="s">
        <v>14</v>
      </c>
      <c r="F1" s="23" t="s">
        <v>18</v>
      </c>
      <c r="G1" s="11" t="s">
        <v>25</v>
      </c>
      <c r="H1" s="23" t="s">
        <v>31</v>
      </c>
      <c r="I1" s="11" t="s">
        <v>32</v>
      </c>
      <c r="J1" s="23" t="s">
        <v>82</v>
      </c>
      <c r="K1" s="11" t="s">
        <v>83</v>
      </c>
      <c r="L1" s="23" t="s">
        <v>296</v>
      </c>
      <c r="M1" s="11" t="s">
        <v>297</v>
      </c>
      <c r="N1" s="23" t="s">
        <v>298</v>
      </c>
      <c r="O1" s="11" t="s">
        <v>299</v>
      </c>
    </row>
    <row r="2" spans="2:15" ht="18.75" thickBot="1">
      <c r="B2" s="136" t="s">
        <v>303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2:15">
      <c r="B3" s="90"/>
      <c r="C3" s="3"/>
      <c r="D3" s="3"/>
      <c r="E3" s="17"/>
      <c r="F3" s="17"/>
      <c r="G3" s="17"/>
      <c r="H3" s="17"/>
      <c r="I3" s="3"/>
      <c r="J3" s="3"/>
      <c r="K3" s="3"/>
      <c r="L3" s="3"/>
      <c r="M3" s="3"/>
      <c r="N3" s="3"/>
      <c r="O3" s="4"/>
    </row>
    <row r="4" spans="2:15" ht="15" thickBot="1">
      <c r="B4" s="90"/>
      <c r="C4" s="3"/>
      <c r="D4" s="3"/>
      <c r="E4" s="128"/>
      <c r="F4" s="128"/>
      <c r="G4" s="128"/>
      <c r="H4" s="128"/>
      <c r="I4" s="128"/>
      <c r="J4" s="128"/>
      <c r="K4" s="128"/>
      <c r="L4" s="128"/>
      <c r="M4" s="87"/>
      <c r="N4" s="81"/>
      <c r="O4" s="4"/>
    </row>
    <row r="5" spans="2:15" ht="15">
      <c r="B5" s="91" t="s">
        <v>0</v>
      </c>
      <c r="C5" s="12"/>
      <c r="D5" s="12" t="s">
        <v>1</v>
      </c>
      <c r="E5" s="18"/>
      <c r="F5" s="18"/>
      <c r="G5" s="18"/>
      <c r="H5" s="18"/>
      <c r="I5" s="8"/>
      <c r="J5" s="8"/>
      <c r="K5" s="8"/>
      <c r="L5" s="8"/>
      <c r="M5" s="8"/>
      <c r="N5" s="8"/>
      <c r="O5" s="9"/>
    </row>
    <row r="6" spans="2:15" ht="28.5" customHeight="1">
      <c r="B6" s="92"/>
      <c r="C6" s="26"/>
      <c r="D6" s="89" t="s">
        <v>266</v>
      </c>
      <c r="E6" s="129" t="s">
        <v>300</v>
      </c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2:15" ht="20.100000000000001" customHeight="1">
      <c r="B7" s="92"/>
      <c r="C7" s="26"/>
      <c r="D7" s="89" t="s">
        <v>267</v>
      </c>
      <c r="E7" s="131" t="s">
        <v>268</v>
      </c>
      <c r="F7" s="131"/>
      <c r="G7" s="131"/>
      <c r="H7" s="131"/>
      <c r="I7" s="131"/>
      <c r="J7" s="131"/>
      <c r="K7" s="131"/>
      <c r="L7" s="29"/>
      <c r="M7" s="29"/>
      <c r="N7" s="29"/>
      <c r="O7" s="30"/>
    </row>
    <row r="8" spans="2:15" ht="20.100000000000001" customHeight="1">
      <c r="B8" s="92"/>
      <c r="C8" s="26"/>
      <c r="D8" s="89" t="s">
        <v>269</v>
      </c>
      <c r="E8" s="131" t="s">
        <v>301</v>
      </c>
      <c r="F8" s="131"/>
      <c r="G8" s="131"/>
      <c r="H8" s="131"/>
      <c r="I8" s="131"/>
      <c r="J8" s="131"/>
      <c r="K8" s="131"/>
      <c r="L8" s="29"/>
      <c r="M8" s="29"/>
      <c r="N8" s="29"/>
      <c r="O8" s="30"/>
    </row>
    <row r="9" spans="2:15" ht="20.100000000000001" customHeight="1">
      <c r="B9" s="92"/>
      <c r="C9" s="26"/>
      <c r="D9" s="89" t="s">
        <v>270</v>
      </c>
      <c r="E9" s="131" t="s">
        <v>302</v>
      </c>
      <c r="F9" s="131"/>
      <c r="G9" s="131"/>
      <c r="H9" s="131"/>
      <c r="I9" s="131"/>
      <c r="J9" s="131"/>
      <c r="K9" s="131"/>
      <c r="L9" s="29"/>
      <c r="M9" s="29"/>
      <c r="N9" s="29"/>
      <c r="O9" s="30"/>
    </row>
    <row r="10" spans="2:15" ht="20.100000000000001" customHeight="1" thickBot="1">
      <c r="B10" s="93"/>
      <c r="C10" s="25"/>
      <c r="D10" s="25" t="s">
        <v>271</v>
      </c>
      <c r="E10" s="139" t="s">
        <v>304</v>
      </c>
      <c r="F10" s="139"/>
      <c r="G10" s="139"/>
      <c r="H10" s="139"/>
      <c r="I10" s="139"/>
      <c r="J10" s="139"/>
      <c r="K10" s="139"/>
      <c r="L10" s="139"/>
      <c r="M10" s="86"/>
      <c r="N10" s="82"/>
      <c r="O10" s="31"/>
    </row>
    <row r="11" spans="2:15" ht="15" thickBot="1">
      <c r="B11" s="90"/>
      <c r="C11" s="3"/>
      <c r="D11" s="3"/>
      <c r="E11" s="17"/>
      <c r="F11" s="17"/>
      <c r="G11" s="17"/>
      <c r="H11" s="17"/>
      <c r="I11" s="3"/>
      <c r="J11" s="3"/>
      <c r="K11" s="3"/>
      <c r="L11" s="3"/>
      <c r="M11" s="3"/>
      <c r="N11" s="3"/>
      <c r="O11" s="4"/>
    </row>
    <row r="12" spans="2:15" ht="20.100000000000001" customHeight="1">
      <c r="B12" s="91" t="s">
        <v>2</v>
      </c>
      <c r="C12" s="12"/>
      <c r="D12" s="12" t="s">
        <v>3</v>
      </c>
      <c r="E12" s="18"/>
      <c r="F12" s="18"/>
      <c r="G12" s="18"/>
      <c r="H12" s="18"/>
      <c r="I12" s="8"/>
      <c r="J12" s="8"/>
      <c r="K12" s="8"/>
      <c r="L12" s="8"/>
      <c r="M12" s="8"/>
      <c r="N12" s="8"/>
      <c r="O12" s="9"/>
    </row>
    <row r="13" spans="2:15" ht="20.100000000000001" customHeight="1">
      <c r="B13" s="92"/>
      <c r="C13" s="26"/>
      <c r="D13" s="89" t="s">
        <v>272</v>
      </c>
      <c r="E13" s="131">
        <v>416.48</v>
      </c>
      <c r="F13" s="131"/>
      <c r="G13" s="32"/>
      <c r="H13" s="32"/>
      <c r="I13" s="2"/>
      <c r="J13" s="2"/>
      <c r="K13" s="2"/>
      <c r="L13" s="2"/>
      <c r="M13" s="85"/>
      <c r="N13" s="80"/>
      <c r="O13" s="4"/>
    </row>
    <row r="14" spans="2:15" ht="20.100000000000001" customHeight="1">
      <c r="B14" s="92"/>
      <c r="C14" s="26"/>
      <c r="D14" s="89" t="s">
        <v>273</v>
      </c>
      <c r="E14" s="32">
        <v>1192</v>
      </c>
      <c r="F14" s="32"/>
      <c r="G14" s="32"/>
      <c r="H14" s="32"/>
      <c r="I14" s="2"/>
      <c r="J14" s="2"/>
      <c r="K14" s="2"/>
      <c r="L14" s="2"/>
      <c r="M14" s="85"/>
      <c r="N14" s="80"/>
      <c r="O14" s="4"/>
    </row>
    <row r="15" spans="2:15" ht="20.100000000000001" customHeight="1">
      <c r="B15" s="92"/>
      <c r="C15" s="26"/>
      <c r="D15" s="89" t="s">
        <v>4</v>
      </c>
      <c r="E15" s="24"/>
      <c r="F15" s="24"/>
      <c r="G15" s="24"/>
      <c r="H15" s="24"/>
      <c r="I15" s="2"/>
      <c r="J15" s="2"/>
      <c r="K15" s="2"/>
      <c r="L15" s="2"/>
      <c r="M15" s="85"/>
      <c r="N15" s="80"/>
      <c r="O15" s="4"/>
    </row>
    <row r="16" spans="2:15" ht="20.100000000000001" customHeight="1">
      <c r="B16" s="92"/>
      <c r="C16" s="26"/>
      <c r="D16" s="89" t="s">
        <v>274</v>
      </c>
      <c r="E16" s="33" t="s">
        <v>305</v>
      </c>
      <c r="F16" s="33"/>
      <c r="G16" s="33"/>
      <c r="H16" s="33"/>
      <c r="I16" s="2"/>
      <c r="J16" s="2"/>
      <c r="K16" s="2"/>
      <c r="L16" s="2"/>
      <c r="M16" s="85"/>
      <c r="N16" s="80"/>
      <c r="O16" s="4"/>
    </row>
    <row r="17" spans="2:15" ht="20.100000000000001" customHeight="1">
      <c r="B17" s="92"/>
      <c r="C17" s="26"/>
      <c r="D17" s="89" t="s">
        <v>29</v>
      </c>
      <c r="E17" s="131" t="s">
        <v>306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2"/>
    </row>
    <row r="18" spans="2:15" ht="20.100000000000001" customHeight="1">
      <c r="B18" s="92"/>
      <c r="C18" s="26"/>
      <c r="D18" s="2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2:15" ht="20.100000000000001" customHeight="1" thickBot="1">
      <c r="B19" s="93"/>
      <c r="C19" s="25"/>
      <c r="D19" s="7"/>
      <c r="E19" s="16"/>
      <c r="F19" s="16"/>
      <c r="G19" s="16"/>
      <c r="H19" s="16"/>
      <c r="I19" s="7"/>
      <c r="J19" s="7"/>
      <c r="K19" s="7"/>
      <c r="L19" s="7"/>
      <c r="M19" s="25"/>
      <c r="N19" s="25"/>
      <c r="O19" s="6"/>
    </row>
    <row r="20" spans="2:15" ht="20.100000000000001" customHeight="1" thickBot="1">
      <c r="B20" s="92"/>
      <c r="C20" s="26"/>
      <c r="D20" s="2"/>
      <c r="E20" s="15"/>
      <c r="F20" s="15"/>
      <c r="G20" s="15"/>
      <c r="H20" s="15"/>
      <c r="I20" s="2"/>
      <c r="J20" s="2"/>
      <c r="K20" s="2"/>
      <c r="L20" s="2"/>
      <c r="M20" s="85"/>
      <c r="N20" s="80"/>
      <c r="O20" s="4"/>
    </row>
    <row r="21" spans="2:15" ht="20.100000000000001" customHeight="1">
      <c r="B21" s="94" t="s">
        <v>5</v>
      </c>
      <c r="C21" s="13"/>
      <c r="D21" s="13" t="s">
        <v>79</v>
      </c>
      <c r="E21" s="38"/>
      <c r="F21" s="38"/>
      <c r="G21" s="38"/>
      <c r="H21" s="38"/>
      <c r="I21" s="10"/>
      <c r="J21" s="10"/>
      <c r="K21" s="10"/>
      <c r="L21" s="10"/>
      <c r="M21" s="10"/>
      <c r="N21" s="10"/>
      <c r="O21" s="9"/>
    </row>
    <row r="22" spans="2:15" ht="20.100000000000001" customHeight="1">
      <c r="B22" s="90"/>
      <c r="C22" s="3"/>
      <c r="D22" s="89" t="s">
        <v>275</v>
      </c>
      <c r="E22" s="36">
        <v>1910</v>
      </c>
      <c r="F22" s="36"/>
      <c r="G22" s="36"/>
      <c r="H22" s="36"/>
      <c r="I22" s="3"/>
      <c r="J22" s="3"/>
      <c r="K22" s="3"/>
      <c r="L22" s="3"/>
      <c r="M22" s="3"/>
      <c r="N22" s="3"/>
      <c r="O22" s="4"/>
    </row>
    <row r="23" spans="2:15" ht="20.100000000000001" customHeight="1">
      <c r="B23" s="90"/>
      <c r="C23" s="3"/>
      <c r="D23" s="89" t="s">
        <v>276</v>
      </c>
      <c r="E23" s="36">
        <v>514</v>
      </c>
      <c r="F23" s="36"/>
      <c r="G23" s="36"/>
      <c r="H23" s="36"/>
      <c r="I23" s="3"/>
      <c r="J23" s="3"/>
      <c r="K23" s="3"/>
      <c r="L23" s="3"/>
      <c r="M23" s="3"/>
      <c r="N23" s="3"/>
      <c r="O23" s="4"/>
    </row>
    <row r="24" spans="2:15" ht="20.100000000000001" customHeight="1">
      <c r="B24" s="90"/>
      <c r="C24" s="3"/>
      <c r="D24" s="89" t="s">
        <v>277</v>
      </c>
      <c r="E24" s="36">
        <v>486</v>
      </c>
      <c r="F24" s="115"/>
      <c r="G24" s="36"/>
      <c r="H24" s="36"/>
      <c r="I24" s="3"/>
      <c r="J24" s="3"/>
      <c r="K24" s="3"/>
      <c r="L24" s="3"/>
      <c r="M24" s="3"/>
      <c r="N24" s="3"/>
      <c r="O24" s="4"/>
    </row>
    <row r="25" spans="2:15" ht="20.100000000000001" customHeight="1" thickBot="1">
      <c r="B25" s="95"/>
      <c r="C25" s="5"/>
      <c r="D25" s="25" t="s">
        <v>278</v>
      </c>
      <c r="E25" s="37">
        <v>321</v>
      </c>
      <c r="F25" s="116"/>
      <c r="G25" s="37"/>
      <c r="H25" s="37"/>
      <c r="I25" s="5"/>
      <c r="J25" s="5"/>
      <c r="K25" s="5"/>
      <c r="L25" s="5"/>
      <c r="M25" s="5"/>
      <c r="N25" s="5"/>
      <c r="O25" s="6"/>
    </row>
    <row r="26" spans="2:15" ht="24.95" customHeight="1">
      <c r="B26" s="96" t="s">
        <v>6</v>
      </c>
      <c r="C26" s="27"/>
      <c r="D26" s="14" t="s">
        <v>80</v>
      </c>
      <c r="E26" s="35"/>
      <c r="F26" s="125" t="s">
        <v>41</v>
      </c>
      <c r="G26" s="122" t="s">
        <v>42</v>
      </c>
      <c r="H26" s="122" t="s">
        <v>43</v>
      </c>
      <c r="I26" s="10"/>
      <c r="J26" s="10"/>
      <c r="K26" s="10"/>
      <c r="L26" s="10"/>
      <c r="M26" s="10"/>
      <c r="N26" s="10"/>
      <c r="O26" s="9"/>
    </row>
    <row r="27" spans="2:15" ht="35.1" customHeight="1">
      <c r="B27" s="90"/>
      <c r="C27" s="3"/>
      <c r="D27" s="89" t="s">
        <v>279</v>
      </c>
      <c r="E27" s="32"/>
      <c r="F27" s="127">
        <v>415</v>
      </c>
      <c r="G27" s="119"/>
      <c r="H27" s="119"/>
      <c r="I27" s="3"/>
      <c r="J27" s="3"/>
      <c r="K27" s="3"/>
      <c r="L27" s="3"/>
      <c r="M27" s="3"/>
      <c r="N27" s="3"/>
      <c r="O27" s="4"/>
    </row>
    <row r="28" spans="2:15" ht="35.1" customHeight="1">
      <c r="B28" s="90"/>
      <c r="C28" s="3"/>
      <c r="D28" s="89" t="s">
        <v>280</v>
      </c>
      <c r="E28" s="32"/>
      <c r="F28" s="126">
        <v>2131</v>
      </c>
      <c r="G28" s="123">
        <v>4795</v>
      </c>
      <c r="H28" s="123">
        <v>5016</v>
      </c>
      <c r="I28" s="3"/>
      <c r="J28" s="3"/>
      <c r="K28" s="3"/>
      <c r="L28" s="3"/>
      <c r="M28" s="3"/>
      <c r="N28" s="3"/>
      <c r="O28" s="4"/>
    </row>
    <row r="29" spans="2:15" ht="60" customHeight="1">
      <c r="B29" s="90"/>
      <c r="C29" s="3"/>
      <c r="D29" s="89" t="s">
        <v>281</v>
      </c>
      <c r="E29" s="32"/>
      <c r="F29" s="124">
        <v>0</v>
      </c>
      <c r="G29" s="124">
        <v>13</v>
      </c>
      <c r="H29" s="124">
        <v>2</v>
      </c>
      <c r="I29" s="3"/>
      <c r="J29" s="3"/>
      <c r="K29" s="3"/>
      <c r="L29" s="3"/>
      <c r="M29" s="3"/>
      <c r="N29" s="3"/>
      <c r="O29" s="4"/>
    </row>
    <row r="30" spans="2:15" ht="60" customHeight="1">
      <c r="B30" s="90"/>
      <c r="C30" s="3"/>
      <c r="D30" s="89" t="s">
        <v>282</v>
      </c>
      <c r="E30" s="32"/>
      <c r="F30" s="124">
        <v>5.64</v>
      </c>
      <c r="G30" s="124">
        <v>8.25</v>
      </c>
      <c r="H30" s="124">
        <v>9.65</v>
      </c>
      <c r="I30" s="3"/>
      <c r="J30" s="3"/>
      <c r="K30" s="3"/>
      <c r="L30" s="3"/>
      <c r="M30" s="3"/>
      <c r="N30" s="3"/>
      <c r="O30" s="4"/>
    </row>
    <row r="31" spans="2:15" ht="60" customHeight="1" thickBot="1">
      <c r="B31" s="95"/>
      <c r="C31" s="5"/>
      <c r="D31" s="25" t="s">
        <v>283</v>
      </c>
      <c r="E31" s="34"/>
      <c r="F31" s="124">
        <v>23.71</v>
      </c>
      <c r="G31" s="124">
        <v>6.66</v>
      </c>
      <c r="H31" s="124">
        <v>0</v>
      </c>
      <c r="I31" s="5"/>
      <c r="J31" s="5"/>
      <c r="K31" s="5"/>
      <c r="L31" s="5"/>
      <c r="M31" s="5"/>
      <c r="N31" s="5"/>
      <c r="O31" s="6"/>
    </row>
    <row r="32" spans="2:15" ht="15" thickBot="1">
      <c r="B32" s="90"/>
      <c r="C32" s="3"/>
      <c r="D32" s="3"/>
      <c r="E32" s="39"/>
      <c r="F32" s="39"/>
      <c r="G32" s="39"/>
      <c r="H32" s="39"/>
      <c r="I32" s="3"/>
      <c r="J32" s="3"/>
      <c r="K32" s="3"/>
      <c r="L32" s="3"/>
      <c r="M32" s="3"/>
      <c r="N32" s="3"/>
      <c r="O32" s="4"/>
    </row>
    <row r="33" spans="2:15" ht="20.100000000000001" customHeight="1">
      <c r="B33" s="94" t="s">
        <v>14</v>
      </c>
      <c r="C33" s="13"/>
      <c r="D33" s="13" t="s">
        <v>7</v>
      </c>
      <c r="E33" s="35"/>
      <c r="F33" s="35"/>
      <c r="G33" s="35"/>
      <c r="H33" s="35"/>
      <c r="I33" s="10"/>
      <c r="J33" s="10"/>
      <c r="K33" s="10"/>
      <c r="L33" s="10"/>
      <c r="M33" s="10"/>
      <c r="N33" s="10"/>
      <c r="O33" s="9"/>
    </row>
    <row r="34" spans="2:15" ht="20.100000000000001" customHeight="1">
      <c r="B34" s="90"/>
      <c r="C34" s="3"/>
      <c r="D34" s="88" t="s">
        <v>8</v>
      </c>
      <c r="E34" s="133">
        <v>266.77</v>
      </c>
      <c r="F34" s="133"/>
      <c r="G34" s="40"/>
      <c r="H34" s="40"/>
      <c r="I34" s="3"/>
      <c r="J34" s="3"/>
      <c r="K34" s="3"/>
      <c r="L34" s="3"/>
      <c r="M34" s="3"/>
      <c r="N34" s="3"/>
      <c r="O34" s="4"/>
    </row>
    <row r="35" spans="2:15" ht="20.100000000000001" customHeight="1">
      <c r="B35" s="90"/>
      <c r="C35" s="3"/>
      <c r="D35" s="88" t="s">
        <v>264</v>
      </c>
      <c r="E35" s="40">
        <v>44.72</v>
      </c>
      <c r="F35" s="40"/>
      <c r="G35" s="40"/>
      <c r="H35" s="40"/>
      <c r="I35" s="3"/>
      <c r="J35" s="3"/>
      <c r="K35" s="3"/>
      <c r="L35" s="3"/>
      <c r="M35" s="3"/>
      <c r="N35" s="3"/>
      <c r="O35" s="4"/>
    </row>
    <row r="36" spans="2:15" ht="20.100000000000001" customHeight="1">
      <c r="B36" s="90"/>
      <c r="C36" s="3"/>
      <c r="D36" s="2" t="s">
        <v>9</v>
      </c>
      <c r="E36" s="133">
        <v>22.07</v>
      </c>
      <c r="F36" s="133"/>
      <c r="G36" s="40"/>
      <c r="H36" s="40"/>
      <c r="I36" s="3"/>
      <c r="J36" s="3"/>
      <c r="K36" s="3"/>
      <c r="L36" s="3"/>
      <c r="M36" s="3"/>
      <c r="N36" s="3"/>
      <c r="O36" s="4"/>
    </row>
    <row r="37" spans="2:15" ht="20.100000000000001" customHeight="1">
      <c r="B37" s="90"/>
      <c r="C37" s="3"/>
      <c r="D37" s="2" t="s">
        <v>10</v>
      </c>
      <c r="E37" s="40">
        <v>0</v>
      </c>
      <c r="F37" s="40"/>
      <c r="G37" s="40"/>
      <c r="H37" s="40"/>
      <c r="I37" s="3"/>
      <c r="J37" s="3"/>
      <c r="K37" s="3"/>
      <c r="L37" s="3"/>
      <c r="M37" s="3"/>
      <c r="N37" s="3"/>
      <c r="O37" s="4"/>
    </row>
    <row r="38" spans="2:15" ht="20.100000000000001" customHeight="1">
      <c r="B38" s="90"/>
      <c r="C38" s="3"/>
      <c r="D38" s="2" t="s">
        <v>11</v>
      </c>
      <c r="E38" s="40">
        <v>33.71</v>
      </c>
      <c r="F38" s="40"/>
      <c r="G38" s="40"/>
      <c r="H38" s="40"/>
      <c r="I38" s="3"/>
      <c r="J38" s="3"/>
      <c r="K38" s="3"/>
      <c r="L38" s="3"/>
      <c r="M38" s="3"/>
      <c r="N38" s="3"/>
      <c r="O38" s="4"/>
    </row>
    <row r="39" spans="2:15" ht="20.100000000000001" customHeight="1">
      <c r="B39" s="90"/>
      <c r="C39" s="3"/>
      <c r="D39" s="89" t="s">
        <v>12</v>
      </c>
      <c r="E39" s="40">
        <v>9</v>
      </c>
      <c r="F39" s="40"/>
      <c r="G39" s="111"/>
      <c r="H39" s="111"/>
      <c r="I39" s="3"/>
      <c r="J39" s="3"/>
      <c r="K39" s="3"/>
      <c r="L39" s="3"/>
      <c r="M39" s="3"/>
      <c r="N39" s="3"/>
      <c r="O39" s="4"/>
    </row>
    <row r="40" spans="2:15" ht="20.100000000000001" customHeight="1" thickBot="1">
      <c r="B40" s="95"/>
      <c r="C40" s="5"/>
      <c r="D40" s="7" t="s">
        <v>13</v>
      </c>
      <c r="E40" s="41">
        <f>E13-E34-E35-E36-E37-E38-E39</f>
        <v>40.210000000000043</v>
      </c>
      <c r="F40" s="41"/>
      <c r="G40" s="41"/>
      <c r="H40" s="41"/>
      <c r="I40" s="5"/>
      <c r="J40" s="5"/>
      <c r="K40" s="5"/>
      <c r="L40" s="5"/>
      <c r="M40" s="5"/>
      <c r="N40" s="5"/>
      <c r="O40" s="6"/>
    </row>
    <row r="41" spans="2:15" ht="15" thickBot="1">
      <c r="B41" s="90"/>
      <c r="C41" s="3"/>
      <c r="D41" s="3"/>
      <c r="E41" s="39"/>
      <c r="F41" s="39"/>
      <c r="G41" s="39"/>
      <c r="H41" s="39"/>
      <c r="I41" s="3"/>
      <c r="J41" s="3"/>
      <c r="K41" s="3"/>
      <c r="L41" s="3"/>
      <c r="M41" s="3"/>
      <c r="N41" s="3"/>
      <c r="O41" s="4"/>
    </row>
    <row r="42" spans="2:15" ht="15">
      <c r="B42" s="94" t="s">
        <v>18</v>
      </c>
      <c r="C42" s="13"/>
      <c r="D42" s="13" t="s">
        <v>15</v>
      </c>
      <c r="E42" s="35"/>
      <c r="F42" s="35"/>
      <c r="G42" s="35"/>
      <c r="H42" s="35"/>
      <c r="I42" s="10"/>
      <c r="J42" s="10"/>
      <c r="K42" s="10"/>
      <c r="L42" s="10"/>
      <c r="M42" s="10"/>
      <c r="N42" s="10"/>
      <c r="O42" s="9"/>
    </row>
    <row r="43" spans="2:15" ht="20.100000000000001" customHeight="1">
      <c r="B43" s="90"/>
      <c r="C43" s="3"/>
      <c r="D43" s="89" t="s">
        <v>284</v>
      </c>
      <c r="E43" s="133">
        <v>0</v>
      </c>
      <c r="F43" s="133"/>
      <c r="G43" s="40"/>
      <c r="H43" s="40"/>
      <c r="I43" s="3"/>
      <c r="J43" s="3"/>
      <c r="K43" s="3"/>
      <c r="L43" s="3"/>
      <c r="M43" s="3"/>
      <c r="N43" s="3"/>
      <c r="O43" s="4"/>
    </row>
    <row r="44" spans="2:15" ht="20.100000000000001" customHeight="1">
      <c r="B44" s="90"/>
      <c r="C44" s="3"/>
      <c r="D44" s="2" t="s">
        <v>16</v>
      </c>
      <c r="E44" s="133">
        <f>E13-E45-E43-E46</f>
        <v>235.45800000000006</v>
      </c>
      <c r="F44" s="131"/>
      <c r="G44" s="32"/>
      <c r="H44" s="32"/>
      <c r="I44" s="3"/>
      <c r="J44" s="3"/>
      <c r="K44" s="3"/>
      <c r="L44" s="3"/>
      <c r="M44" s="3"/>
      <c r="N44" s="3"/>
      <c r="O44" s="4"/>
    </row>
    <row r="45" spans="2:15" ht="20.100000000000001" customHeight="1">
      <c r="B45" s="90"/>
      <c r="C45" s="3"/>
      <c r="D45" s="2" t="s">
        <v>24</v>
      </c>
      <c r="E45" s="131">
        <v>135.458</v>
      </c>
      <c r="F45" s="131"/>
      <c r="G45" s="32"/>
      <c r="H45" s="32"/>
      <c r="I45" s="3"/>
      <c r="J45" s="3"/>
      <c r="K45" s="3"/>
      <c r="L45" s="3"/>
      <c r="M45" s="3"/>
      <c r="N45" s="3"/>
      <c r="O45" s="4"/>
    </row>
    <row r="46" spans="2:15" ht="20.100000000000001" customHeight="1">
      <c r="B46" s="90"/>
      <c r="C46" s="3"/>
      <c r="D46" s="2" t="s">
        <v>81</v>
      </c>
      <c r="E46" s="131">
        <v>45.564</v>
      </c>
      <c r="F46" s="131"/>
      <c r="G46" s="32"/>
      <c r="H46" s="32"/>
      <c r="I46" s="3"/>
      <c r="J46" s="3"/>
      <c r="K46" s="3"/>
      <c r="L46" s="3"/>
      <c r="M46" s="3"/>
      <c r="N46" s="3"/>
      <c r="O46" s="4"/>
    </row>
    <row r="47" spans="2:15" ht="20.100000000000001" customHeight="1" thickBot="1">
      <c r="B47" s="95"/>
      <c r="C47" s="5"/>
      <c r="D47" s="7" t="s">
        <v>17</v>
      </c>
      <c r="E47" s="34">
        <v>465</v>
      </c>
      <c r="F47" s="34"/>
      <c r="G47" s="34"/>
      <c r="H47" s="34"/>
      <c r="I47" s="5"/>
      <c r="J47" s="5"/>
      <c r="K47" s="5"/>
      <c r="L47" s="5"/>
      <c r="M47" s="5"/>
      <c r="N47" s="5"/>
      <c r="O47" s="6"/>
    </row>
    <row r="48" spans="2:15" ht="15" thickBot="1">
      <c r="B48" s="90"/>
      <c r="C48" s="3"/>
      <c r="D48" s="3"/>
      <c r="E48" s="17"/>
      <c r="F48" s="17"/>
      <c r="G48" s="17"/>
      <c r="H48" s="17"/>
      <c r="I48" s="3"/>
      <c r="J48" s="3"/>
      <c r="K48" s="3"/>
      <c r="L48" s="3"/>
      <c r="M48" s="3"/>
      <c r="N48" s="3"/>
      <c r="O48" s="4"/>
    </row>
    <row r="49" spans="2:15" ht="15">
      <c r="B49" s="94" t="s">
        <v>25</v>
      </c>
      <c r="C49" s="13"/>
      <c r="D49" s="13" t="s">
        <v>86</v>
      </c>
      <c r="E49" s="20"/>
      <c r="F49" s="20"/>
      <c r="G49" s="20"/>
      <c r="H49" s="20"/>
      <c r="I49" s="10"/>
      <c r="J49" s="10"/>
      <c r="K49" s="10"/>
      <c r="L49" s="10"/>
      <c r="M49" s="10"/>
      <c r="N49" s="10"/>
      <c r="O49" s="9"/>
    </row>
    <row r="50" spans="2:15" ht="20.100000000000001" customHeight="1">
      <c r="B50" s="90"/>
      <c r="C50" s="3"/>
      <c r="D50" s="89" t="s">
        <v>285</v>
      </c>
      <c r="E50" s="32">
        <v>9</v>
      </c>
      <c r="F50" s="32"/>
      <c r="G50" s="32"/>
      <c r="H50" s="110"/>
      <c r="I50" s="3"/>
      <c r="J50" s="3"/>
      <c r="K50" s="3"/>
      <c r="L50" s="3"/>
      <c r="M50" s="3"/>
      <c r="N50" s="3"/>
      <c r="O50" s="4"/>
    </row>
    <row r="51" spans="2:15" ht="20.100000000000001" customHeight="1">
      <c r="B51" s="90"/>
      <c r="C51" s="3"/>
      <c r="D51" s="89" t="s">
        <v>286</v>
      </c>
      <c r="E51" s="32">
        <v>7</v>
      </c>
      <c r="F51" s="32"/>
      <c r="G51" s="32"/>
      <c r="H51" s="32"/>
      <c r="I51" s="3"/>
      <c r="J51" s="3"/>
      <c r="K51" s="3"/>
      <c r="L51" s="3"/>
      <c r="M51" s="3"/>
      <c r="N51" s="3"/>
      <c r="O51" s="4"/>
    </row>
    <row r="52" spans="2:15" ht="20.100000000000001" customHeight="1">
      <c r="B52" s="90"/>
      <c r="C52" s="3"/>
      <c r="D52" s="89" t="s">
        <v>287</v>
      </c>
      <c r="E52" s="32">
        <v>11</v>
      </c>
      <c r="F52" s="32"/>
      <c r="G52" s="32"/>
      <c r="H52" s="32"/>
      <c r="I52" s="3"/>
      <c r="J52" s="3"/>
      <c r="K52" s="3"/>
      <c r="L52" s="3"/>
      <c r="M52" s="3"/>
      <c r="N52" s="3"/>
      <c r="O52" s="4"/>
    </row>
    <row r="53" spans="2:15" ht="20.100000000000001" customHeight="1" thickBot="1">
      <c r="B53" s="95"/>
      <c r="C53" s="5"/>
      <c r="D53" s="5"/>
      <c r="E53" s="21"/>
      <c r="F53" s="21"/>
      <c r="G53" s="21"/>
      <c r="H53" s="21"/>
      <c r="I53" s="5"/>
      <c r="J53" s="5"/>
      <c r="K53" s="5"/>
      <c r="L53" s="5"/>
      <c r="M53" s="5"/>
      <c r="N53" s="5"/>
      <c r="O53" s="6"/>
    </row>
    <row r="54" spans="2:15" ht="15" thickBot="1">
      <c r="B54" s="90"/>
      <c r="C54" s="3"/>
      <c r="D54" s="3"/>
      <c r="E54" s="17"/>
      <c r="F54" s="17"/>
      <c r="G54" s="17"/>
      <c r="H54" s="17"/>
      <c r="I54" s="3"/>
      <c r="J54" s="3"/>
      <c r="K54" s="3"/>
      <c r="L54" s="3"/>
      <c r="M54" s="3"/>
      <c r="N54" s="3"/>
      <c r="O54" s="4"/>
    </row>
    <row r="55" spans="2:15" ht="15">
      <c r="B55" s="91" t="s">
        <v>31</v>
      </c>
      <c r="C55" s="12"/>
      <c r="D55" s="12" t="s">
        <v>30</v>
      </c>
      <c r="E55" s="22">
        <v>0.86240000000000006</v>
      </c>
      <c r="F55" s="18"/>
      <c r="G55" s="18"/>
      <c r="H55" s="18"/>
      <c r="I55" s="8"/>
      <c r="J55" s="8"/>
      <c r="K55" s="8"/>
      <c r="L55" s="8"/>
      <c r="M55" s="8"/>
      <c r="N55" s="8"/>
      <c r="O55" s="9"/>
    </row>
    <row r="56" spans="2:15" ht="30" customHeight="1">
      <c r="B56" s="92"/>
      <c r="C56" s="26"/>
      <c r="D56" s="89" t="s">
        <v>288</v>
      </c>
      <c r="E56" s="22">
        <v>2.3800000000000002E-2</v>
      </c>
      <c r="F56" s="22"/>
      <c r="G56" s="22"/>
      <c r="H56" s="121"/>
      <c r="I56" s="2"/>
      <c r="J56" s="2"/>
      <c r="K56" s="2"/>
      <c r="L56" s="2"/>
      <c r="M56" s="85"/>
      <c r="N56" s="80"/>
      <c r="O56" s="4"/>
    </row>
    <row r="57" spans="2:15" ht="30" customHeight="1">
      <c r="B57" s="92"/>
      <c r="C57" s="26"/>
      <c r="D57" s="89" t="s">
        <v>289</v>
      </c>
      <c r="E57" s="22">
        <v>6.6100000000000006E-2</v>
      </c>
      <c r="F57" s="22"/>
      <c r="G57" s="22"/>
      <c r="H57" s="121"/>
      <c r="I57" s="2"/>
      <c r="J57" s="2"/>
      <c r="K57" s="2"/>
      <c r="L57" s="2"/>
      <c r="M57" s="85"/>
      <c r="N57" s="80"/>
      <c r="O57" s="4"/>
    </row>
    <row r="58" spans="2:15" ht="30" customHeight="1">
      <c r="B58" s="92"/>
      <c r="C58" s="26"/>
      <c r="D58" s="89" t="s">
        <v>290</v>
      </c>
      <c r="E58" s="22">
        <v>2.9100000000000001E-2</v>
      </c>
      <c r="F58" s="22"/>
      <c r="G58" s="22"/>
      <c r="H58" s="121"/>
      <c r="I58" s="2"/>
      <c r="J58" s="2"/>
      <c r="K58" s="2"/>
      <c r="L58" s="2"/>
      <c r="M58" s="85"/>
      <c r="N58" s="80"/>
      <c r="O58" s="4"/>
    </row>
    <row r="59" spans="2:15">
      <c r="B59" s="92"/>
      <c r="C59" s="26"/>
      <c r="D59" s="89" t="s">
        <v>291</v>
      </c>
      <c r="E59" s="22">
        <v>1.8499999999999999E-2</v>
      </c>
      <c r="F59" s="22"/>
      <c r="G59" s="22"/>
      <c r="H59" s="121"/>
      <c r="I59" s="2"/>
      <c r="J59" s="2"/>
      <c r="K59" s="2"/>
      <c r="L59" s="2"/>
      <c r="M59" s="85"/>
      <c r="N59" s="80"/>
      <c r="O59" s="4"/>
    </row>
    <row r="60" spans="2:15">
      <c r="B60" s="92"/>
      <c r="C60" s="26"/>
      <c r="D60" s="89" t="s">
        <v>292</v>
      </c>
      <c r="E60" s="109"/>
      <c r="F60" s="22"/>
      <c r="G60" s="22"/>
      <c r="H60" s="121"/>
      <c r="I60" s="2"/>
      <c r="J60" s="2"/>
      <c r="K60" s="2"/>
      <c r="L60" s="2"/>
      <c r="M60" s="85"/>
      <c r="N60" s="80"/>
      <c r="O60" s="4"/>
    </row>
    <row r="61" spans="2:15" ht="15" thickBot="1">
      <c r="B61" s="95"/>
      <c r="C61" s="5"/>
      <c r="D61" s="5"/>
      <c r="E61" s="108"/>
      <c r="F61" s="21"/>
      <c r="G61" s="21"/>
      <c r="H61" s="21"/>
      <c r="I61" s="5"/>
      <c r="J61" s="5"/>
      <c r="K61" s="5"/>
      <c r="L61" s="5"/>
      <c r="M61" s="5"/>
      <c r="N61" s="5"/>
      <c r="O61" s="6"/>
    </row>
    <row r="62" spans="2:15" ht="30" customHeight="1">
      <c r="B62" s="94" t="s">
        <v>32</v>
      </c>
      <c r="C62" s="13"/>
      <c r="D62" s="13" t="s">
        <v>19</v>
      </c>
      <c r="E62" s="19"/>
      <c r="F62" s="19"/>
      <c r="G62" s="19"/>
      <c r="H62" s="19"/>
      <c r="I62" s="10"/>
      <c r="J62" s="10"/>
      <c r="K62" s="10"/>
      <c r="L62" s="10"/>
      <c r="M62" s="10"/>
      <c r="N62" s="10"/>
      <c r="O62" s="9"/>
    </row>
    <row r="63" spans="2:15" ht="30" customHeight="1">
      <c r="B63" s="90"/>
      <c r="C63" s="3"/>
      <c r="D63" s="89" t="s">
        <v>293</v>
      </c>
      <c r="E63" s="117"/>
      <c r="F63" s="32"/>
      <c r="G63" s="120">
        <v>143.25</v>
      </c>
      <c r="H63" s="32"/>
      <c r="I63" s="3"/>
      <c r="J63" s="3"/>
      <c r="K63" s="3"/>
      <c r="L63" s="3"/>
      <c r="M63" s="3"/>
      <c r="N63" s="3"/>
      <c r="O63" s="4"/>
    </row>
    <row r="64" spans="2:15" ht="39.950000000000003" customHeight="1">
      <c r="B64" s="90"/>
      <c r="C64" s="3"/>
      <c r="D64" s="89" t="s">
        <v>294</v>
      </c>
      <c r="E64" s="117"/>
      <c r="F64" s="32"/>
      <c r="G64" s="120">
        <v>66.98</v>
      </c>
      <c r="H64" s="32"/>
      <c r="I64" s="3"/>
      <c r="J64" s="3"/>
      <c r="K64" s="3"/>
      <c r="L64" s="3"/>
      <c r="M64" s="3"/>
      <c r="N64" s="3"/>
      <c r="O64" s="4"/>
    </row>
    <row r="65" spans="2:15" ht="33.75" customHeight="1">
      <c r="B65" s="90"/>
      <c r="C65" s="3"/>
      <c r="D65" s="89" t="s">
        <v>295</v>
      </c>
      <c r="E65" s="117"/>
      <c r="F65" s="32"/>
      <c r="G65" s="120">
        <v>18.97</v>
      </c>
      <c r="H65" s="32"/>
      <c r="I65" s="3"/>
      <c r="J65" s="3"/>
      <c r="K65" s="3"/>
      <c r="L65" s="3"/>
      <c r="M65" s="3"/>
      <c r="N65" s="3"/>
      <c r="O65" s="4"/>
    </row>
    <row r="66" spans="2:15" ht="27.75" customHeight="1">
      <c r="B66" s="90"/>
      <c r="C66" s="43"/>
      <c r="D66" s="89" t="s">
        <v>209</v>
      </c>
      <c r="E66" s="107"/>
      <c r="F66" s="79"/>
      <c r="G66" s="79">
        <v>12.19</v>
      </c>
      <c r="H66" s="79"/>
      <c r="I66" s="3"/>
      <c r="J66" s="3"/>
      <c r="K66" s="3"/>
      <c r="L66" s="3"/>
      <c r="M66" s="3"/>
      <c r="N66" s="3"/>
      <c r="O66" s="4"/>
    </row>
    <row r="67" spans="2:15" ht="27" customHeight="1" thickBot="1">
      <c r="B67" s="95"/>
      <c r="C67" s="44"/>
      <c r="D67" s="25" t="s">
        <v>210</v>
      </c>
      <c r="E67" s="113"/>
      <c r="F67" s="64"/>
      <c r="G67" s="64">
        <v>0.64</v>
      </c>
      <c r="H67" s="64"/>
      <c r="I67" s="5"/>
      <c r="J67" s="5"/>
      <c r="K67" s="5"/>
      <c r="L67" s="5"/>
      <c r="M67" s="5"/>
      <c r="N67" s="5"/>
      <c r="O67" s="6"/>
    </row>
    <row r="68" spans="2:15" ht="25.5" customHeight="1">
      <c r="B68" s="97" t="s">
        <v>82</v>
      </c>
      <c r="C68" s="42"/>
      <c r="D68" s="42" t="s">
        <v>26</v>
      </c>
      <c r="E68" s="39"/>
      <c r="F68" s="39"/>
      <c r="G68" s="39"/>
      <c r="H68" s="39"/>
      <c r="I68" s="3"/>
      <c r="J68" s="3"/>
      <c r="K68" s="3"/>
      <c r="L68" s="3"/>
      <c r="M68" s="3"/>
      <c r="N68" s="3"/>
      <c r="O68" s="4"/>
    </row>
    <row r="69" spans="2:15" ht="9" customHeight="1">
      <c r="B69" s="90"/>
      <c r="C69" s="3"/>
      <c r="D69" s="3"/>
      <c r="E69" s="39"/>
      <c r="F69" s="39"/>
      <c r="G69" s="39"/>
      <c r="H69" s="39"/>
      <c r="I69" s="3"/>
      <c r="J69" s="3"/>
      <c r="K69" s="3"/>
      <c r="L69" s="3"/>
      <c r="M69" s="3"/>
      <c r="N69" s="3"/>
      <c r="O69" s="4"/>
    </row>
    <row r="70" spans="2:15" ht="17.25" customHeight="1">
      <c r="B70" s="90"/>
      <c r="C70" s="3"/>
      <c r="D70" s="88" t="s">
        <v>77</v>
      </c>
      <c r="E70" s="65"/>
      <c r="F70" s="65"/>
      <c r="G70" s="65"/>
      <c r="H70" s="65"/>
      <c r="I70" s="3"/>
      <c r="J70" s="3"/>
      <c r="K70" s="3"/>
      <c r="L70" s="3"/>
      <c r="M70" s="3"/>
      <c r="N70" s="3"/>
      <c r="O70" s="4"/>
    </row>
    <row r="71" spans="2:15" ht="21" customHeight="1">
      <c r="B71" s="90"/>
      <c r="C71" s="3"/>
      <c r="D71" s="88" t="s">
        <v>27</v>
      </c>
      <c r="E71" s="65"/>
      <c r="F71" s="65"/>
      <c r="G71" s="65"/>
      <c r="H71" s="65"/>
      <c r="I71" s="3"/>
      <c r="J71" s="3"/>
      <c r="K71" s="3"/>
      <c r="L71" s="3"/>
      <c r="M71" s="3"/>
      <c r="N71" s="3"/>
      <c r="O71" s="4"/>
    </row>
    <row r="72" spans="2:15" ht="48" customHeight="1" thickBot="1">
      <c r="B72" s="95"/>
      <c r="C72" s="5"/>
      <c r="D72" s="25" t="s">
        <v>257</v>
      </c>
      <c r="E72" s="66"/>
      <c r="F72" s="66"/>
      <c r="G72" s="66"/>
      <c r="H72" s="114"/>
      <c r="I72" s="5"/>
      <c r="J72" s="5"/>
      <c r="K72" s="5"/>
      <c r="L72" s="5"/>
      <c r="M72" s="5"/>
      <c r="N72" s="5"/>
      <c r="O72" s="6"/>
    </row>
    <row r="73" spans="2:15" ht="15" thickBot="1">
      <c r="B73" s="90"/>
      <c r="C73" s="3"/>
      <c r="D73" s="3"/>
      <c r="E73" s="17"/>
      <c r="F73" s="17"/>
      <c r="G73" s="17"/>
      <c r="H73" s="17"/>
      <c r="I73" s="3"/>
      <c r="J73" s="3"/>
      <c r="K73" s="3"/>
      <c r="L73" s="3"/>
      <c r="M73" s="3"/>
      <c r="N73" s="3"/>
      <c r="O73" s="4"/>
    </row>
    <row r="74" spans="2:15" ht="15">
      <c r="B74" s="98" t="s">
        <v>83</v>
      </c>
      <c r="C74" s="28"/>
      <c r="D74" s="151" t="s">
        <v>20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3"/>
    </row>
    <row r="75" spans="2:15" s="84" customFormat="1" ht="60" customHeight="1">
      <c r="B75" s="141" t="s">
        <v>87</v>
      </c>
      <c r="C75" s="142" t="s">
        <v>28</v>
      </c>
      <c r="D75" s="143" t="s">
        <v>258</v>
      </c>
      <c r="E75" s="142" t="s">
        <v>21</v>
      </c>
      <c r="F75" s="145" t="s">
        <v>84</v>
      </c>
      <c r="G75" s="146"/>
      <c r="H75" s="146"/>
      <c r="I75" s="101" t="s">
        <v>22</v>
      </c>
      <c r="J75" s="101" t="s">
        <v>256</v>
      </c>
      <c r="K75" s="101" t="s">
        <v>85</v>
      </c>
      <c r="L75" s="101" t="s">
        <v>23</v>
      </c>
      <c r="M75" s="149" t="s">
        <v>262</v>
      </c>
      <c r="N75" s="149" t="s">
        <v>263</v>
      </c>
      <c r="O75" s="147" t="s">
        <v>78</v>
      </c>
    </row>
    <row r="76" spans="2:15" s="84" customFormat="1" ht="36" customHeight="1">
      <c r="B76" s="141"/>
      <c r="C76" s="142"/>
      <c r="D76" s="144"/>
      <c r="E76" s="142"/>
      <c r="F76" s="101" t="s">
        <v>259</v>
      </c>
      <c r="G76" s="101" t="s">
        <v>260</v>
      </c>
      <c r="H76" s="101" t="s">
        <v>261</v>
      </c>
      <c r="I76" s="101" t="s">
        <v>255</v>
      </c>
      <c r="J76" s="101" t="s">
        <v>255</v>
      </c>
      <c r="K76" s="101" t="s">
        <v>254</v>
      </c>
      <c r="L76" s="101" t="s">
        <v>250</v>
      </c>
      <c r="M76" s="150"/>
      <c r="N76" s="150"/>
      <c r="O76" s="148"/>
    </row>
    <row r="77" spans="2:15" ht="15" customHeight="1">
      <c r="B77" s="134" t="s">
        <v>88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40"/>
    </row>
    <row r="78" spans="2:15" ht="15" customHeight="1">
      <c r="B78" s="102">
        <v>1</v>
      </c>
      <c r="C78" s="164" t="s">
        <v>307</v>
      </c>
      <c r="D78" s="164" t="s">
        <v>324</v>
      </c>
      <c r="E78" s="104">
        <v>1</v>
      </c>
      <c r="F78" s="100">
        <f>L78*125</f>
        <v>135.625</v>
      </c>
      <c r="G78" s="100">
        <f>L78*95</f>
        <v>103.075</v>
      </c>
      <c r="H78" s="103">
        <v>0.3</v>
      </c>
      <c r="I78" s="99">
        <f>L78*0.85</f>
        <v>0.9222499999999999</v>
      </c>
      <c r="J78" s="99">
        <f>I78*0.95</f>
        <v>0.8761374999999999</v>
      </c>
      <c r="K78" s="100">
        <f>J78/0.0019</f>
        <v>461.12499999999994</v>
      </c>
      <c r="L78" s="164">
        <v>1.085</v>
      </c>
      <c r="M78" s="106">
        <v>22.166571765114401</v>
      </c>
      <c r="N78" s="106">
        <v>83.252679402335303</v>
      </c>
      <c r="O78" s="105">
        <v>1</v>
      </c>
    </row>
    <row r="79" spans="2:15" ht="15" customHeight="1">
      <c r="B79" s="102">
        <v>2</v>
      </c>
      <c r="C79" s="164" t="s">
        <v>307</v>
      </c>
      <c r="D79" s="164" t="s">
        <v>325</v>
      </c>
      <c r="E79" s="104">
        <v>1</v>
      </c>
      <c r="F79" s="100">
        <f t="shared" ref="F79:F126" si="0">L79*125</f>
        <v>69.375</v>
      </c>
      <c r="G79" s="100">
        <f t="shared" ref="G79:G126" si="1">L79*95</f>
        <v>52.725000000000001</v>
      </c>
      <c r="H79" s="103">
        <v>0.3</v>
      </c>
      <c r="I79" s="99">
        <f t="shared" ref="I79:I126" si="2">L79*0.85</f>
        <v>0.47175</v>
      </c>
      <c r="J79" s="99">
        <f t="shared" ref="J79:J126" si="3">I79*0.95</f>
        <v>0.44816249999999996</v>
      </c>
      <c r="K79" s="100">
        <f t="shared" ref="K79:K126" si="4">J79/0.0019</f>
        <v>235.87499999999997</v>
      </c>
      <c r="L79" s="164">
        <v>0.55500000000000005</v>
      </c>
      <c r="M79" s="106">
        <v>22.169332600575</v>
      </c>
      <c r="N79" s="106">
        <v>83.240420468760306</v>
      </c>
      <c r="O79" s="105">
        <v>1</v>
      </c>
    </row>
    <row r="80" spans="2:15" ht="15" customHeight="1">
      <c r="B80" s="102">
        <v>3</v>
      </c>
      <c r="C80" s="164" t="s">
        <v>307</v>
      </c>
      <c r="D80" s="164" t="s">
        <v>325</v>
      </c>
      <c r="E80" s="104">
        <v>1</v>
      </c>
      <c r="F80" s="100">
        <f t="shared" si="0"/>
        <v>36.25</v>
      </c>
      <c r="G80" s="100">
        <f t="shared" si="1"/>
        <v>27.549999999999997</v>
      </c>
      <c r="H80" s="103">
        <v>0.3</v>
      </c>
      <c r="I80" s="99">
        <f t="shared" si="2"/>
        <v>0.24649999999999997</v>
      </c>
      <c r="J80" s="99">
        <f t="shared" si="3"/>
        <v>0.23417499999999997</v>
      </c>
      <c r="K80" s="100">
        <f t="shared" si="4"/>
        <v>123.24999999999999</v>
      </c>
      <c r="L80" s="164">
        <v>0.28999999999999998</v>
      </c>
      <c r="M80" s="106">
        <v>22.1874428570665</v>
      </c>
      <c r="N80" s="106">
        <v>83.243016478223296</v>
      </c>
      <c r="O80" s="105">
        <v>0</v>
      </c>
    </row>
    <row r="81" spans="2:15" ht="15" customHeight="1">
      <c r="B81" s="102">
        <v>4</v>
      </c>
      <c r="C81" s="164" t="s">
        <v>307</v>
      </c>
      <c r="D81" s="164" t="s">
        <v>326</v>
      </c>
      <c r="E81" s="104">
        <v>1</v>
      </c>
      <c r="F81" s="100">
        <f t="shared" si="0"/>
        <v>53.125</v>
      </c>
      <c r="G81" s="100">
        <f t="shared" si="1"/>
        <v>40.375</v>
      </c>
      <c r="H81" s="103">
        <v>0.3</v>
      </c>
      <c r="I81" s="99">
        <f t="shared" si="2"/>
        <v>0.36124999999999996</v>
      </c>
      <c r="J81" s="99">
        <f t="shared" si="3"/>
        <v>0.34318749999999992</v>
      </c>
      <c r="K81" s="100">
        <f t="shared" si="4"/>
        <v>180.62499999999997</v>
      </c>
      <c r="L81" s="164">
        <v>0.42499999999999999</v>
      </c>
      <c r="M81" s="106">
        <v>22.181787265022201</v>
      </c>
      <c r="N81" s="106">
        <v>83.240678009381696</v>
      </c>
      <c r="O81" s="105">
        <v>1</v>
      </c>
    </row>
    <row r="82" spans="2:15" ht="15" customHeight="1">
      <c r="B82" s="102">
        <v>5</v>
      </c>
      <c r="C82" s="164" t="s">
        <v>307</v>
      </c>
      <c r="D82" s="164" t="s">
        <v>327</v>
      </c>
      <c r="E82" s="104">
        <v>1</v>
      </c>
      <c r="F82" s="100">
        <f t="shared" si="0"/>
        <v>17</v>
      </c>
      <c r="G82" s="100">
        <f t="shared" si="1"/>
        <v>12.920000000000002</v>
      </c>
      <c r="H82" s="103">
        <v>0.3</v>
      </c>
      <c r="I82" s="99">
        <f t="shared" si="2"/>
        <v>0.11560000000000001</v>
      </c>
      <c r="J82" s="99">
        <f t="shared" si="3"/>
        <v>0.10982</v>
      </c>
      <c r="K82" s="100">
        <f t="shared" si="4"/>
        <v>57.8</v>
      </c>
      <c r="L82" s="164">
        <v>0.13600000000000001</v>
      </c>
      <c r="M82" s="106">
        <v>22.161047518787001</v>
      </c>
      <c r="N82" s="106">
        <v>83.247420422847796</v>
      </c>
      <c r="O82" s="105">
        <v>1</v>
      </c>
    </row>
    <row r="83" spans="2:15" ht="15" customHeight="1">
      <c r="B83" s="102">
        <v>6</v>
      </c>
      <c r="C83" s="164" t="s">
        <v>307</v>
      </c>
      <c r="D83" s="164" t="s">
        <v>328</v>
      </c>
      <c r="E83" s="104">
        <v>1</v>
      </c>
      <c r="F83" s="100">
        <f t="shared" si="0"/>
        <v>101.125</v>
      </c>
      <c r="G83" s="100">
        <f t="shared" si="1"/>
        <v>76.855000000000004</v>
      </c>
      <c r="H83" s="103">
        <v>0.3</v>
      </c>
      <c r="I83" s="99">
        <f t="shared" si="2"/>
        <v>0.68764999999999998</v>
      </c>
      <c r="J83" s="99">
        <f t="shared" si="3"/>
        <v>0.6532675</v>
      </c>
      <c r="K83" s="100">
        <f t="shared" si="4"/>
        <v>343.82499999999999</v>
      </c>
      <c r="L83" s="164">
        <v>0.80900000000000005</v>
      </c>
      <c r="M83" s="106">
        <v>22.159551207777199</v>
      </c>
      <c r="N83" s="106">
        <v>83.230160050406795</v>
      </c>
      <c r="O83" s="105">
        <v>1</v>
      </c>
    </row>
    <row r="84" spans="2:15" ht="15" customHeight="1">
      <c r="B84" s="102">
        <v>7</v>
      </c>
      <c r="C84" s="164" t="s">
        <v>307</v>
      </c>
      <c r="D84" s="164" t="s">
        <v>329</v>
      </c>
      <c r="E84" s="104">
        <v>1</v>
      </c>
      <c r="F84" s="100">
        <f t="shared" si="0"/>
        <v>51.125</v>
      </c>
      <c r="G84" s="100">
        <f t="shared" si="1"/>
        <v>38.854999999999997</v>
      </c>
      <c r="H84" s="103">
        <v>0.3</v>
      </c>
      <c r="I84" s="99">
        <f t="shared" si="2"/>
        <v>0.34764999999999996</v>
      </c>
      <c r="J84" s="99">
        <f t="shared" si="3"/>
        <v>0.33026749999999994</v>
      </c>
      <c r="K84" s="100">
        <f t="shared" si="4"/>
        <v>173.82499999999996</v>
      </c>
      <c r="L84" s="164">
        <v>0.40899999999999997</v>
      </c>
      <c r="M84" s="106">
        <v>22.1622167532079</v>
      </c>
      <c r="N84" s="106">
        <v>83.233157823238997</v>
      </c>
      <c r="O84" s="105">
        <v>1</v>
      </c>
    </row>
    <row r="85" spans="2:15" ht="15" customHeight="1">
      <c r="B85" s="102">
        <v>8</v>
      </c>
      <c r="C85" s="164" t="s">
        <v>307</v>
      </c>
      <c r="D85" s="164" t="s">
        <v>330</v>
      </c>
      <c r="E85" s="104">
        <v>1</v>
      </c>
      <c r="F85" s="100">
        <f t="shared" si="0"/>
        <v>24.25</v>
      </c>
      <c r="G85" s="100">
        <f t="shared" si="1"/>
        <v>18.43</v>
      </c>
      <c r="H85" s="103">
        <v>0.3</v>
      </c>
      <c r="I85" s="99">
        <f t="shared" si="2"/>
        <v>0.16489999999999999</v>
      </c>
      <c r="J85" s="99">
        <f t="shared" si="3"/>
        <v>0.15665499999999999</v>
      </c>
      <c r="K85" s="100">
        <f t="shared" si="4"/>
        <v>82.449999999999989</v>
      </c>
      <c r="L85" s="164">
        <v>0.19400000000000001</v>
      </c>
      <c r="M85" s="106">
        <v>22.170357612247901</v>
      </c>
      <c r="N85" s="106">
        <v>83.239204877027703</v>
      </c>
      <c r="O85" s="105">
        <v>1</v>
      </c>
    </row>
    <row r="86" spans="2:15" ht="15" customHeight="1">
      <c r="B86" s="102">
        <v>9</v>
      </c>
      <c r="C86" s="164" t="s">
        <v>307</v>
      </c>
      <c r="D86" s="164" t="s">
        <v>331</v>
      </c>
      <c r="E86" s="104">
        <v>1</v>
      </c>
      <c r="F86" s="100">
        <f t="shared" si="0"/>
        <v>373.75</v>
      </c>
      <c r="G86" s="100">
        <f t="shared" si="1"/>
        <v>284.05</v>
      </c>
      <c r="H86" s="103">
        <v>0.3</v>
      </c>
      <c r="I86" s="99">
        <f t="shared" si="2"/>
        <v>2.5415000000000001</v>
      </c>
      <c r="J86" s="99">
        <f t="shared" si="3"/>
        <v>2.414425</v>
      </c>
      <c r="K86" s="100">
        <f t="shared" si="4"/>
        <v>1270.75</v>
      </c>
      <c r="L86" s="164">
        <v>2.99</v>
      </c>
      <c r="M86" s="106">
        <v>22.1640581686503</v>
      </c>
      <c r="N86" s="106">
        <v>83.259581490986804</v>
      </c>
      <c r="O86" s="105">
        <v>1</v>
      </c>
    </row>
    <row r="87" spans="2:15" ht="15" customHeight="1">
      <c r="B87" s="102">
        <v>10</v>
      </c>
      <c r="C87" s="164" t="s">
        <v>307</v>
      </c>
      <c r="D87" s="164" t="s">
        <v>332</v>
      </c>
      <c r="E87" s="104">
        <v>1</v>
      </c>
      <c r="F87" s="100">
        <f t="shared" si="0"/>
        <v>40</v>
      </c>
      <c r="G87" s="100">
        <f t="shared" si="1"/>
        <v>30.400000000000002</v>
      </c>
      <c r="H87" s="103">
        <v>0.3</v>
      </c>
      <c r="I87" s="99">
        <f t="shared" si="2"/>
        <v>0.27200000000000002</v>
      </c>
      <c r="J87" s="99">
        <f t="shared" si="3"/>
        <v>0.25840000000000002</v>
      </c>
      <c r="K87" s="100">
        <f t="shared" si="4"/>
        <v>136</v>
      </c>
      <c r="L87" s="164">
        <v>0.32</v>
      </c>
      <c r="M87" s="106">
        <v>22.170790280491701</v>
      </c>
      <c r="N87" s="106">
        <v>83.238710399034801</v>
      </c>
      <c r="O87" s="105">
        <v>1</v>
      </c>
    </row>
    <row r="88" spans="2:15" ht="15" customHeight="1">
      <c r="B88" s="102">
        <v>11</v>
      </c>
      <c r="C88" s="164" t="s">
        <v>307</v>
      </c>
      <c r="D88" s="164" t="s">
        <v>333</v>
      </c>
      <c r="E88" s="104">
        <v>1</v>
      </c>
      <c r="F88" s="100">
        <f t="shared" si="0"/>
        <v>30.375</v>
      </c>
      <c r="G88" s="100">
        <f t="shared" si="1"/>
        <v>23.085000000000001</v>
      </c>
      <c r="H88" s="103">
        <v>0.3</v>
      </c>
      <c r="I88" s="99">
        <f t="shared" si="2"/>
        <v>0.20654999999999998</v>
      </c>
      <c r="J88" s="99">
        <f t="shared" si="3"/>
        <v>0.19622249999999997</v>
      </c>
      <c r="K88" s="100">
        <f t="shared" si="4"/>
        <v>103.27499999999998</v>
      </c>
      <c r="L88" s="164">
        <v>0.24299999999999999</v>
      </c>
      <c r="M88" s="106">
        <v>22.182992555129999</v>
      </c>
      <c r="N88" s="106">
        <v>83.237906872296193</v>
      </c>
      <c r="O88" s="105">
        <v>1</v>
      </c>
    </row>
    <row r="89" spans="2:15" ht="15" customHeight="1">
      <c r="B89" s="102">
        <v>12</v>
      </c>
      <c r="C89" s="164" t="s">
        <v>307</v>
      </c>
      <c r="D89" s="164" t="s">
        <v>334</v>
      </c>
      <c r="E89" s="104">
        <v>1</v>
      </c>
      <c r="F89" s="100">
        <f t="shared" si="0"/>
        <v>17.5</v>
      </c>
      <c r="G89" s="100">
        <f t="shared" si="1"/>
        <v>13.3</v>
      </c>
      <c r="H89" s="103">
        <v>0.3</v>
      </c>
      <c r="I89" s="99">
        <f t="shared" si="2"/>
        <v>0.11900000000000001</v>
      </c>
      <c r="J89" s="99">
        <f t="shared" si="3"/>
        <v>0.11305</v>
      </c>
      <c r="K89" s="100">
        <f t="shared" si="4"/>
        <v>59.5</v>
      </c>
      <c r="L89" s="164">
        <v>0.14000000000000001</v>
      </c>
      <c r="M89" s="106">
        <v>22.172263412845702</v>
      </c>
      <c r="N89" s="106">
        <v>83.237577220301006</v>
      </c>
      <c r="O89" s="105">
        <v>1</v>
      </c>
    </row>
    <row r="90" spans="2:15" ht="15" customHeight="1">
      <c r="B90" s="102">
        <v>13</v>
      </c>
      <c r="C90" s="164" t="s">
        <v>307</v>
      </c>
      <c r="D90" s="164" t="s">
        <v>334</v>
      </c>
      <c r="E90" s="104">
        <v>1</v>
      </c>
      <c r="F90" s="100">
        <f t="shared" si="0"/>
        <v>22</v>
      </c>
      <c r="G90" s="100">
        <f t="shared" si="1"/>
        <v>16.72</v>
      </c>
      <c r="H90" s="103">
        <v>0.3</v>
      </c>
      <c r="I90" s="99">
        <f t="shared" si="2"/>
        <v>0.14959999999999998</v>
      </c>
      <c r="J90" s="99">
        <f t="shared" si="3"/>
        <v>0.14211999999999997</v>
      </c>
      <c r="K90" s="100">
        <f t="shared" si="4"/>
        <v>74.799999999999983</v>
      </c>
      <c r="L90" s="164">
        <v>0.17599999999999999</v>
      </c>
      <c r="M90" s="106">
        <v>22.1733965915795</v>
      </c>
      <c r="N90" s="106">
        <v>83.237062139058295</v>
      </c>
      <c r="O90" s="105">
        <v>1</v>
      </c>
    </row>
    <row r="91" spans="2:15" ht="15" customHeight="1">
      <c r="B91" s="102">
        <v>14</v>
      </c>
      <c r="C91" s="164" t="s">
        <v>307</v>
      </c>
      <c r="D91" s="164" t="s">
        <v>335</v>
      </c>
      <c r="E91" s="104">
        <v>1</v>
      </c>
      <c r="F91" s="100">
        <f t="shared" si="0"/>
        <v>22.75</v>
      </c>
      <c r="G91" s="100">
        <f t="shared" si="1"/>
        <v>17.29</v>
      </c>
      <c r="H91" s="103">
        <v>0.3</v>
      </c>
      <c r="I91" s="99">
        <f t="shared" si="2"/>
        <v>0.1547</v>
      </c>
      <c r="J91" s="99">
        <f t="shared" si="3"/>
        <v>0.14696499999999998</v>
      </c>
      <c r="K91" s="100">
        <f t="shared" si="4"/>
        <v>77.349999999999994</v>
      </c>
      <c r="L91" s="164">
        <v>0.182</v>
      </c>
      <c r="M91" s="106">
        <v>22.164861695388801</v>
      </c>
      <c r="N91" s="106">
        <v>83.247786130530201</v>
      </c>
      <c r="O91" s="105">
        <v>1</v>
      </c>
    </row>
    <row r="92" spans="2:15" ht="15" customHeight="1">
      <c r="B92" s="102">
        <v>15</v>
      </c>
      <c r="C92" s="164" t="s">
        <v>307</v>
      </c>
      <c r="D92" s="164" t="s">
        <v>336</v>
      </c>
      <c r="E92" s="104">
        <v>1</v>
      </c>
      <c r="F92" s="100">
        <f t="shared" si="0"/>
        <v>54.375</v>
      </c>
      <c r="G92" s="100">
        <f t="shared" si="1"/>
        <v>41.325000000000003</v>
      </c>
      <c r="H92" s="103">
        <v>0.3</v>
      </c>
      <c r="I92" s="99">
        <f t="shared" si="2"/>
        <v>0.36974999999999997</v>
      </c>
      <c r="J92" s="99">
        <f t="shared" si="3"/>
        <v>0.35126249999999998</v>
      </c>
      <c r="K92" s="100">
        <f t="shared" si="4"/>
        <v>184.875</v>
      </c>
      <c r="L92" s="164">
        <v>0.435</v>
      </c>
      <c r="M92" s="106">
        <v>22.169342902199901</v>
      </c>
      <c r="N92" s="106">
        <v>83.243026779848194</v>
      </c>
      <c r="O92" s="105">
        <v>1</v>
      </c>
    </row>
    <row r="93" spans="2:15" ht="15" customHeight="1">
      <c r="B93" s="102">
        <v>16</v>
      </c>
      <c r="C93" s="164" t="s">
        <v>307</v>
      </c>
      <c r="D93" s="164" t="s">
        <v>337</v>
      </c>
      <c r="E93" s="104">
        <v>1</v>
      </c>
      <c r="F93" s="100">
        <f t="shared" si="0"/>
        <v>31.625</v>
      </c>
      <c r="G93" s="100">
        <f t="shared" si="1"/>
        <v>24.035</v>
      </c>
      <c r="H93" s="103">
        <v>0.3</v>
      </c>
      <c r="I93" s="99">
        <f t="shared" si="2"/>
        <v>0.21504999999999999</v>
      </c>
      <c r="J93" s="99">
        <f t="shared" si="3"/>
        <v>0.20429749999999999</v>
      </c>
      <c r="K93" s="100">
        <f t="shared" si="4"/>
        <v>107.52499999999999</v>
      </c>
      <c r="L93" s="164">
        <v>0.253</v>
      </c>
      <c r="M93" s="106">
        <v>22.170396243341099</v>
      </c>
      <c r="N93" s="106">
        <v>83.2422232531096</v>
      </c>
      <c r="O93" s="105">
        <v>1</v>
      </c>
    </row>
    <row r="94" spans="2:15" ht="15" customHeight="1">
      <c r="B94" s="102">
        <v>17</v>
      </c>
      <c r="C94" s="164" t="s">
        <v>307</v>
      </c>
      <c r="D94" s="164" t="s">
        <v>338</v>
      </c>
      <c r="E94" s="104">
        <v>1</v>
      </c>
      <c r="F94" s="100">
        <f t="shared" si="0"/>
        <v>10.375</v>
      </c>
      <c r="G94" s="100">
        <f t="shared" si="1"/>
        <v>7.8850000000000007</v>
      </c>
      <c r="H94" s="103">
        <v>0.3</v>
      </c>
      <c r="I94" s="99">
        <f t="shared" si="2"/>
        <v>7.0550000000000002E-2</v>
      </c>
      <c r="J94" s="99">
        <f t="shared" si="3"/>
        <v>6.7022499999999999E-2</v>
      </c>
      <c r="K94" s="100">
        <f t="shared" si="4"/>
        <v>35.274999999999999</v>
      </c>
      <c r="L94" s="164">
        <v>8.3000000000000004E-2</v>
      </c>
      <c r="M94" s="106">
        <v>22.1639190967148</v>
      </c>
      <c r="N94" s="106">
        <v>83.232034946130099</v>
      </c>
      <c r="O94" s="105">
        <v>1</v>
      </c>
    </row>
    <row r="95" spans="2:15" ht="15" customHeight="1">
      <c r="B95" s="102">
        <v>18</v>
      </c>
      <c r="C95" s="164" t="s">
        <v>307</v>
      </c>
      <c r="D95" s="164" t="s">
        <v>339</v>
      </c>
      <c r="E95" s="104">
        <v>1</v>
      </c>
      <c r="F95" s="100">
        <f t="shared" si="0"/>
        <v>25.375</v>
      </c>
      <c r="G95" s="100">
        <f t="shared" si="1"/>
        <v>19.285</v>
      </c>
      <c r="H95" s="103">
        <v>0.3</v>
      </c>
      <c r="I95" s="99">
        <f t="shared" si="2"/>
        <v>0.17255000000000001</v>
      </c>
      <c r="J95" s="99">
        <f t="shared" si="3"/>
        <v>0.1639225</v>
      </c>
      <c r="K95" s="100">
        <f t="shared" si="4"/>
        <v>86.275000000000006</v>
      </c>
      <c r="L95" s="164">
        <v>0.20300000000000001</v>
      </c>
      <c r="M95" s="106">
        <v>22.1678414403776</v>
      </c>
      <c r="N95" s="106">
        <v>83.242264459609004</v>
      </c>
      <c r="O95" s="105">
        <v>1</v>
      </c>
    </row>
    <row r="96" spans="2:15" ht="15" customHeight="1">
      <c r="B96" s="102">
        <v>19</v>
      </c>
      <c r="C96" s="164" t="s">
        <v>307</v>
      </c>
      <c r="D96" s="164" t="s">
        <v>340</v>
      </c>
      <c r="E96" s="104">
        <v>1</v>
      </c>
      <c r="F96" s="100">
        <f t="shared" si="0"/>
        <v>23.5</v>
      </c>
      <c r="G96" s="100">
        <f t="shared" si="1"/>
        <v>17.86</v>
      </c>
      <c r="H96" s="103">
        <v>0.3</v>
      </c>
      <c r="I96" s="99">
        <f t="shared" si="2"/>
        <v>0.1598</v>
      </c>
      <c r="J96" s="99">
        <f t="shared" si="3"/>
        <v>0.15181</v>
      </c>
      <c r="K96" s="100">
        <f t="shared" si="4"/>
        <v>79.900000000000006</v>
      </c>
      <c r="L96" s="164">
        <v>0.188</v>
      </c>
      <c r="M96" s="106">
        <v>22.166162275526499</v>
      </c>
      <c r="N96" s="106">
        <v>83.251906780471401</v>
      </c>
      <c r="O96" s="105">
        <v>1</v>
      </c>
    </row>
    <row r="97" spans="2:15" ht="15" customHeight="1">
      <c r="B97" s="102">
        <v>20</v>
      </c>
      <c r="C97" s="164" t="s">
        <v>307</v>
      </c>
      <c r="D97" s="164" t="s">
        <v>341</v>
      </c>
      <c r="E97" s="104">
        <v>1</v>
      </c>
      <c r="F97" s="100">
        <f t="shared" si="0"/>
        <v>40.375</v>
      </c>
      <c r="G97" s="100">
        <f t="shared" si="1"/>
        <v>30.685000000000002</v>
      </c>
      <c r="H97" s="103">
        <v>0.3</v>
      </c>
      <c r="I97" s="99">
        <f t="shared" si="2"/>
        <v>0.27455000000000002</v>
      </c>
      <c r="J97" s="99">
        <f t="shared" si="3"/>
        <v>0.26082250000000001</v>
      </c>
      <c r="K97" s="100">
        <f t="shared" si="4"/>
        <v>137.27500000000001</v>
      </c>
      <c r="L97" s="164">
        <v>0.32300000000000001</v>
      </c>
      <c r="M97" s="106">
        <v>22.165510697754598</v>
      </c>
      <c r="N97" s="106">
        <v>83.242614714854099</v>
      </c>
      <c r="O97" s="105">
        <v>1</v>
      </c>
    </row>
    <row r="98" spans="2:15" ht="15" customHeight="1">
      <c r="B98" s="102">
        <v>21</v>
      </c>
      <c r="C98" s="164" t="s">
        <v>307</v>
      </c>
      <c r="D98" s="164" t="s">
        <v>342</v>
      </c>
      <c r="E98" s="104">
        <v>1</v>
      </c>
      <c r="F98" s="100">
        <f t="shared" si="0"/>
        <v>22.75</v>
      </c>
      <c r="G98" s="100">
        <f t="shared" si="1"/>
        <v>17.29</v>
      </c>
      <c r="H98" s="103">
        <v>0.3</v>
      </c>
      <c r="I98" s="99">
        <f t="shared" si="2"/>
        <v>0.1547</v>
      </c>
      <c r="J98" s="99">
        <f t="shared" si="3"/>
        <v>0.14696499999999998</v>
      </c>
      <c r="K98" s="100">
        <f t="shared" si="4"/>
        <v>77.349999999999994</v>
      </c>
      <c r="L98" s="164">
        <v>0.182</v>
      </c>
      <c r="M98" s="106">
        <v>22.165510697754598</v>
      </c>
      <c r="N98" s="106">
        <v>83.242614714854099</v>
      </c>
      <c r="O98" s="105">
        <v>1</v>
      </c>
    </row>
    <row r="99" spans="2:15" ht="15" customHeight="1">
      <c r="B99" s="102">
        <v>22</v>
      </c>
      <c r="C99" s="164" t="s">
        <v>307</v>
      </c>
      <c r="D99" s="164" t="s">
        <v>343</v>
      </c>
      <c r="E99" s="104">
        <v>1</v>
      </c>
      <c r="F99" s="100">
        <f t="shared" si="0"/>
        <v>20.75</v>
      </c>
      <c r="G99" s="100">
        <f t="shared" si="1"/>
        <v>15.770000000000001</v>
      </c>
      <c r="H99" s="103">
        <v>0.3</v>
      </c>
      <c r="I99" s="99">
        <f t="shared" si="2"/>
        <v>0.1411</v>
      </c>
      <c r="J99" s="99">
        <f t="shared" si="3"/>
        <v>0.134045</v>
      </c>
      <c r="K99" s="100">
        <f t="shared" si="4"/>
        <v>70.55</v>
      </c>
      <c r="L99" s="164">
        <v>0.16600000000000001</v>
      </c>
      <c r="M99" s="106">
        <v>22.160885268195599</v>
      </c>
      <c r="N99" s="106">
        <v>83.251680144724602</v>
      </c>
      <c r="O99" s="105">
        <v>0</v>
      </c>
    </row>
    <row r="100" spans="2:15" ht="15" customHeight="1">
      <c r="B100" s="102">
        <v>23</v>
      </c>
      <c r="C100" s="164" t="s">
        <v>307</v>
      </c>
      <c r="D100" s="164" t="s">
        <v>344</v>
      </c>
      <c r="E100" s="104">
        <v>1</v>
      </c>
      <c r="F100" s="100">
        <f t="shared" si="0"/>
        <v>47.5</v>
      </c>
      <c r="G100" s="100">
        <f t="shared" si="1"/>
        <v>36.1</v>
      </c>
      <c r="H100" s="103">
        <v>0.3</v>
      </c>
      <c r="I100" s="99">
        <f t="shared" si="2"/>
        <v>0.32300000000000001</v>
      </c>
      <c r="J100" s="99">
        <f t="shared" si="3"/>
        <v>0.30685000000000001</v>
      </c>
      <c r="K100" s="100">
        <f t="shared" si="4"/>
        <v>161.5</v>
      </c>
      <c r="L100" s="164">
        <v>0.38</v>
      </c>
      <c r="M100" s="106">
        <v>22.162368702174401</v>
      </c>
      <c r="N100" s="106">
        <v>83.241162185749701</v>
      </c>
      <c r="O100" s="105">
        <v>0</v>
      </c>
    </row>
    <row r="101" spans="2:15" ht="15" customHeight="1">
      <c r="B101" s="102">
        <v>24</v>
      </c>
      <c r="C101" s="164" t="s">
        <v>307</v>
      </c>
      <c r="D101" s="164" t="s">
        <v>345</v>
      </c>
      <c r="E101" s="104">
        <v>1</v>
      </c>
      <c r="F101" s="100">
        <f t="shared" si="0"/>
        <v>30.375</v>
      </c>
      <c r="G101" s="100">
        <f t="shared" si="1"/>
        <v>23.085000000000001</v>
      </c>
      <c r="H101" s="103">
        <v>0.3</v>
      </c>
      <c r="I101" s="99">
        <f t="shared" si="2"/>
        <v>0.20654999999999998</v>
      </c>
      <c r="J101" s="99">
        <f t="shared" si="3"/>
        <v>0.19622249999999997</v>
      </c>
      <c r="K101" s="100">
        <f t="shared" si="4"/>
        <v>103.27499999999998</v>
      </c>
      <c r="L101" s="164">
        <v>0.24299999999999999</v>
      </c>
      <c r="M101" s="106">
        <v>22.169561811727998</v>
      </c>
      <c r="N101" s="106">
        <v>83.251175365106803</v>
      </c>
      <c r="O101" s="105">
        <v>1</v>
      </c>
    </row>
    <row r="102" spans="2:15" ht="15" customHeight="1">
      <c r="B102" s="102">
        <v>25</v>
      </c>
      <c r="C102" s="164" t="s">
        <v>307</v>
      </c>
      <c r="D102" s="164" t="s">
        <v>346</v>
      </c>
      <c r="E102" s="104">
        <v>1</v>
      </c>
      <c r="F102" s="100">
        <f t="shared" si="0"/>
        <v>20.75</v>
      </c>
      <c r="G102" s="100">
        <f t="shared" si="1"/>
        <v>15.770000000000001</v>
      </c>
      <c r="H102" s="103">
        <v>0.3</v>
      </c>
      <c r="I102" s="99">
        <f t="shared" si="2"/>
        <v>0.1411</v>
      </c>
      <c r="J102" s="99">
        <f t="shared" si="3"/>
        <v>0.134045</v>
      </c>
      <c r="K102" s="100">
        <f t="shared" si="4"/>
        <v>70.55</v>
      </c>
      <c r="L102" s="164">
        <v>0.16600000000000001</v>
      </c>
      <c r="M102" s="106">
        <v>22.157323481402699</v>
      </c>
      <c r="N102" s="106">
        <v>83.236124691196693</v>
      </c>
      <c r="O102" s="105">
        <v>0</v>
      </c>
    </row>
    <row r="103" spans="2:15" ht="15" customHeight="1">
      <c r="B103" s="102">
        <v>26</v>
      </c>
      <c r="C103" s="164" t="s">
        <v>307</v>
      </c>
      <c r="D103" s="164" t="s">
        <v>347</v>
      </c>
      <c r="E103" s="104">
        <v>1</v>
      </c>
      <c r="F103" s="100">
        <f t="shared" si="0"/>
        <v>30.75</v>
      </c>
      <c r="G103" s="100">
        <f t="shared" si="1"/>
        <v>23.37</v>
      </c>
      <c r="H103" s="103">
        <v>0.3</v>
      </c>
      <c r="I103" s="99">
        <f t="shared" si="2"/>
        <v>0.20909999999999998</v>
      </c>
      <c r="J103" s="99">
        <f t="shared" si="3"/>
        <v>0.19864499999999996</v>
      </c>
      <c r="K103" s="100">
        <f t="shared" si="4"/>
        <v>104.54999999999998</v>
      </c>
      <c r="L103" s="164">
        <v>0.246</v>
      </c>
      <c r="M103" s="106">
        <v>22.170141278126</v>
      </c>
      <c r="N103" s="106">
        <v>83.235908357074806</v>
      </c>
      <c r="O103" s="105">
        <v>0</v>
      </c>
    </row>
    <row r="104" spans="2:15" ht="15" customHeight="1">
      <c r="B104" s="102">
        <v>27</v>
      </c>
      <c r="C104" s="164" t="s">
        <v>307</v>
      </c>
      <c r="D104" s="164" t="s">
        <v>348</v>
      </c>
      <c r="E104" s="104">
        <v>1</v>
      </c>
      <c r="F104" s="100">
        <f t="shared" si="0"/>
        <v>30.375</v>
      </c>
      <c r="G104" s="100">
        <f t="shared" si="1"/>
        <v>23.085000000000001</v>
      </c>
      <c r="H104" s="103">
        <v>0.3</v>
      </c>
      <c r="I104" s="99">
        <f t="shared" si="2"/>
        <v>0.20654999999999998</v>
      </c>
      <c r="J104" s="99">
        <f t="shared" si="3"/>
        <v>0.19622249999999997</v>
      </c>
      <c r="K104" s="100">
        <f t="shared" si="4"/>
        <v>103.27499999999998</v>
      </c>
      <c r="L104" s="164">
        <v>0.24299999999999999</v>
      </c>
      <c r="M104" s="106">
        <v>22.1625129249223</v>
      </c>
      <c r="N104" s="106">
        <v>83.241471234495293</v>
      </c>
      <c r="O104" s="105">
        <v>1</v>
      </c>
    </row>
    <row r="105" spans="2:15" ht="15" customHeight="1">
      <c r="B105" s="102">
        <v>28</v>
      </c>
      <c r="C105" s="164" t="s">
        <v>307</v>
      </c>
      <c r="D105" s="164" t="s">
        <v>349</v>
      </c>
      <c r="E105" s="104">
        <v>1</v>
      </c>
      <c r="F105" s="100">
        <f t="shared" si="0"/>
        <v>14.625</v>
      </c>
      <c r="G105" s="100">
        <f t="shared" si="1"/>
        <v>11.115</v>
      </c>
      <c r="H105" s="103">
        <v>0.3</v>
      </c>
      <c r="I105" s="99">
        <f t="shared" si="2"/>
        <v>9.9449999999999997E-2</v>
      </c>
      <c r="J105" s="99">
        <f t="shared" si="3"/>
        <v>9.4477499999999992E-2</v>
      </c>
      <c r="K105" s="100">
        <f t="shared" si="4"/>
        <v>49.724999999999994</v>
      </c>
      <c r="L105" s="164">
        <v>0.11700000000000001</v>
      </c>
      <c r="M105" s="106">
        <v>22.172799097338</v>
      </c>
      <c r="N105" s="106">
        <v>83.244015735834097</v>
      </c>
      <c r="O105" s="105">
        <v>1</v>
      </c>
    </row>
    <row r="106" spans="2:15" ht="15" customHeight="1">
      <c r="B106" s="102">
        <v>29</v>
      </c>
      <c r="C106" s="164" t="s">
        <v>307</v>
      </c>
      <c r="D106" s="164" t="s">
        <v>350</v>
      </c>
      <c r="E106" s="104">
        <v>1</v>
      </c>
      <c r="F106" s="100">
        <f t="shared" si="0"/>
        <v>50.625</v>
      </c>
      <c r="G106" s="100">
        <f t="shared" si="1"/>
        <v>38.475000000000001</v>
      </c>
      <c r="H106" s="103">
        <v>0.3</v>
      </c>
      <c r="I106" s="99">
        <f t="shared" si="2"/>
        <v>0.34425</v>
      </c>
      <c r="J106" s="99">
        <f t="shared" si="3"/>
        <v>0.32703749999999998</v>
      </c>
      <c r="K106" s="100">
        <f t="shared" si="4"/>
        <v>172.125</v>
      </c>
      <c r="L106" s="164">
        <v>0.40500000000000003</v>
      </c>
      <c r="M106" s="106">
        <v>22.166303922868298</v>
      </c>
      <c r="N106" s="106">
        <v>83.241986315738004</v>
      </c>
      <c r="O106" s="105">
        <v>1</v>
      </c>
    </row>
    <row r="107" spans="2:15" ht="15" customHeight="1">
      <c r="B107" s="102">
        <v>30</v>
      </c>
      <c r="C107" s="164" t="s">
        <v>307</v>
      </c>
      <c r="D107" s="164" t="s">
        <v>351</v>
      </c>
      <c r="E107" s="104">
        <v>1</v>
      </c>
      <c r="F107" s="100">
        <f t="shared" si="0"/>
        <v>11.625</v>
      </c>
      <c r="G107" s="100">
        <f t="shared" si="1"/>
        <v>8.8349999999999991</v>
      </c>
      <c r="H107" s="103">
        <v>0.3</v>
      </c>
      <c r="I107" s="99">
        <f t="shared" si="2"/>
        <v>7.9049999999999995E-2</v>
      </c>
      <c r="J107" s="99">
        <f t="shared" si="3"/>
        <v>7.5097499999999998E-2</v>
      </c>
      <c r="K107" s="100">
        <f t="shared" si="4"/>
        <v>39.524999999999999</v>
      </c>
      <c r="L107" s="164">
        <v>9.2999999999999999E-2</v>
      </c>
      <c r="M107" s="106">
        <v>22.178112160356001</v>
      </c>
      <c r="N107" s="106">
        <v>83.220466221420196</v>
      </c>
      <c r="O107" s="105">
        <v>1</v>
      </c>
    </row>
    <row r="108" spans="2:15" ht="15" customHeight="1">
      <c r="B108" s="102">
        <v>31</v>
      </c>
      <c r="C108" s="164" t="s">
        <v>307</v>
      </c>
      <c r="D108" s="164" t="s">
        <v>352</v>
      </c>
      <c r="E108" s="104">
        <v>1</v>
      </c>
      <c r="F108" s="100">
        <f t="shared" si="0"/>
        <v>80</v>
      </c>
      <c r="G108" s="100">
        <f t="shared" si="1"/>
        <v>60.800000000000004</v>
      </c>
      <c r="H108" s="103">
        <v>0.3</v>
      </c>
      <c r="I108" s="99">
        <f t="shared" si="2"/>
        <v>0.54400000000000004</v>
      </c>
      <c r="J108" s="99">
        <f t="shared" si="3"/>
        <v>0.51680000000000004</v>
      </c>
      <c r="K108" s="100">
        <f t="shared" si="4"/>
        <v>272</v>
      </c>
      <c r="L108" s="164">
        <v>0.64</v>
      </c>
      <c r="M108" s="106">
        <v>22.1849112327589</v>
      </c>
      <c r="N108" s="106">
        <v>83.220404411670998</v>
      </c>
      <c r="O108" s="105">
        <v>1</v>
      </c>
    </row>
    <row r="109" spans="2:15" ht="15" customHeight="1">
      <c r="B109" s="102">
        <v>32</v>
      </c>
      <c r="C109" s="164" t="s">
        <v>307</v>
      </c>
      <c r="D109" s="164" t="s">
        <v>353</v>
      </c>
      <c r="E109" s="104">
        <v>1</v>
      </c>
      <c r="F109" s="100">
        <f t="shared" si="0"/>
        <v>17.25</v>
      </c>
      <c r="G109" s="100">
        <f t="shared" si="1"/>
        <v>13.110000000000001</v>
      </c>
      <c r="H109" s="103">
        <v>0.3</v>
      </c>
      <c r="I109" s="99">
        <f t="shared" si="2"/>
        <v>0.1173</v>
      </c>
      <c r="J109" s="99">
        <f t="shared" si="3"/>
        <v>0.11143499999999999</v>
      </c>
      <c r="K109" s="100">
        <f t="shared" si="4"/>
        <v>58.65</v>
      </c>
      <c r="L109" s="164">
        <v>0.13800000000000001</v>
      </c>
      <c r="M109" s="106">
        <v>22.177373018772801</v>
      </c>
      <c r="N109" s="106">
        <v>83.212703947093402</v>
      </c>
      <c r="O109" s="105">
        <v>1</v>
      </c>
    </row>
    <row r="110" spans="2:15" ht="15" customHeight="1">
      <c r="B110" s="102">
        <v>33</v>
      </c>
      <c r="C110" s="164" t="s">
        <v>307</v>
      </c>
      <c r="D110" s="164" t="s">
        <v>354</v>
      </c>
      <c r="E110" s="104">
        <v>1</v>
      </c>
      <c r="F110" s="100">
        <f t="shared" si="0"/>
        <v>16.25</v>
      </c>
      <c r="G110" s="100">
        <f t="shared" si="1"/>
        <v>12.35</v>
      </c>
      <c r="H110" s="103">
        <v>0.3</v>
      </c>
      <c r="I110" s="99">
        <f t="shared" si="2"/>
        <v>0.1105</v>
      </c>
      <c r="J110" s="99">
        <f t="shared" si="3"/>
        <v>0.104975</v>
      </c>
      <c r="K110" s="100">
        <f t="shared" si="4"/>
        <v>55.25</v>
      </c>
      <c r="L110" s="164">
        <v>0.13</v>
      </c>
      <c r="M110" s="106">
        <v>22.1834484020298</v>
      </c>
      <c r="N110" s="106">
        <v>83.220898889663999</v>
      </c>
      <c r="O110" s="105">
        <v>1</v>
      </c>
    </row>
    <row r="111" spans="2:15" ht="15" customHeight="1">
      <c r="B111" s="102">
        <v>34</v>
      </c>
      <c r="C111" s="164" t="s">
        <v>307</v>
      </c>
      <c r="D111" s="164" t="s">
        <v>355</v>
      </c>
      <c r="E111" s="104">
        <v>1</v>
      </c>
      <c r="F111" s="100">
        <f t="shared" si="0"/>
        <v>67.25</v>
      </c>
      <c r="G111" s="100">
        <f t="shared" si="1"/>
        <v>51.110000000000007</v>
      </c>
      <c r="H111" s="103">
        <v>0.3</v>
      </c>
      <c r="I111" s="99">
        <f t="shared" si="2"/>
        <v>0.45730000000000004</v>
      </c>
      <c r="J111" s="99">
        <f t="shared" si="3"/>
        <v>0.43443500000000002</v>
      </c>
      <c r="K111" s="100">
        <f t="shared" si="4"/>
        <v>228.65</v>
      </c>
      <c r="L111" s="164">
        <v>0.53800000000000003</v>
      </c>
      <c r="M111" s="106">
        <v>22.1747048979359</v>
      </c>
      <c r="N111" s="106">
        <v>83.223664875937004</v>
      </c>
      <c r="O111" s="105">
        <v>1</v>
      </c>
    </row>
    <row r="112" spans="2:15" ht="15" customHeight="1">
      <c r="B112" s="102">
        <v>35</v>
      </c>
      <c r="C112" s="164" t="s">
        <v>307</v>
      </c>
      <c r="D112" s="164" t="s">
        <v>356</v>
      </c>
      <c r="E112" s="104">
        <v>1</v>
      </c>
      <c r="F112" s="100">
        <f t="shared" si="0"/>
        <v>11.625</v>
      </c>
      <c r="G112" s="100">
        <f t="shared" si="1"/>
        <v>8.8349999999999991</v>
      </c>
      <c r="H112" s="103">
        <v>0.3</v>
      </c>
      <c r="I112" s="99">
        <f t="shared" si="2"/>
        <v>7.9049999999999995E-2</v>
      </c>
      <c r="J112" s="99">
        <f t="shared" si="3"/>
        <v>7.5097499999999998E-2</v>
      </c>
      <c r="K112" s="100">
        <f t="shared" si="4"/>
        <v>39.524999999999999</v>
      </c>
      <c r="L112" s="164">
        <v>9.2999999999999999E-2</v>
      </c>
      <c r="M112" s="106">
        <v>22.1623017416129</v>
      </c>
      <c r="N112" s="106">
        <v>83.227564040943903</v>
      </c>
      <c r="O112" s="105">
        <v>1</v>
      </c>
    </row>
    <row r="113" spans="2:15" ht="15" customHeight="1">
      <c r="B113" s="102">
        <v>36</v>
      </c>
      <c r="C113" s="164" t="s">
        <v>307</v>
      </c>
      <c r="D113" s="164" t="s">
        <v>357</v>
      </c>
      <c r="E113" s="104">
        <v>1</v>
      </c>
      <c r="F113" s="100">
        <f t="shared" si="0"/>
        <v>14.375</v>
      </c>
      <c r="G113" s="100">
        <f t="shared" si="1"/>
        <v>10.925000000000001</v>
      </c>
      <c r="H113" s="103">
        <v>0.3</v>
      </c>
      <c r="I113" s="99">
        <f t="shared" si="2"/>
        <v>9.7750000000000004E-2</v>
      </c>
      <c r="J113" s="99">
        <f t="shared" si="3"/>
        <v>9.2862500000000001E-2</v>
      </c>
      <c r="K113" s="100">
        <f t="shared" si="4"/>
        <v>48.875</v>
      </c>
      <c r="L113" s="164">
        <v>0.115</v>
      </c>
      <c r="M113" s="106">
        <v>22.1605916718873</v>
      </c>
      <c r="N113" s="106">
        <v>83.226101210214793</v>
      </c>
      <c r="O113" s="105">
        <v>1</v>
      </c>
    </row>
    <row r="114" spans="2:15" ht="15" customHeight="1">
      <c r="B114" s="102">
        <v>37</v>
      </c>
      <c r="C114" s="164" t="s">
        <v>307</v>
      </c>
      <c r="D114" s="164" t="s">
        <v>358</v>
      </c>
      <c r="E114" s="104">
        <v>1</v>
      </c>
      <c r="F114" s="100">
        <f t="shared" si="0"/>
        <v>18.25</v>
      </c>
      <c r="G114" s="100">
        <f t="shared" si="1"/>
        <v>13.87</v>
      </c>
      <c r="H114" s="103">
        <v>0.3</v>
      </c>
      <c r="I114" s="99">
        <f t="shared" si="2"/>
        <v>0.12409999999999999</v>
      </c>
      <c r="J114" s="99">
        <f t="shared" si="3"/>
        <v>0.11789499999999999</v>
      </c>
      <c r="K114" s="100">
        <f t="shared" si="4"/>
        <v>62.04999999999999</v>
      </c>
      <c r="L114" s="164">
        <v>0.14599999999999999</v>
      </c>
      <c r="M114" s="106">
        <v>22.168894781518802</v>
      </c>
      <c r="N114" s="106">
        <v>83.222263854957006</v>
      </c>
      <c r="O114" s="105">
        <v>1</v>
      </c>
    </row>
    <row r="115" spans="2:15" ht="15" customHeight="1">
      <c r="B115" s="102">
        <v>38</v>
      </c>
      <c r="C115" s="164" t="s">
        <v>307</v>
      </c>
      <c r="D115" s="164" t="s">
        <v>359</v>
      </c>
      <c r="E115" s="104">
        <v>1</v>
      </c>
      <c r="F115" s="100">
        <f t="shared" si="0"/>
        <v>31.375</v>
      </c>
      <c r="G115" s="100">
        <f t="shared" si="1"/>
        <v>23.844999999999999</v>
      </c>
      <c r="H115" s="103">
        <v>0.3</v>
      </c>
      <c r="I115" s="99">
        <f t="shared" si="2"/>
        <v>0.21334999999999998</v>
      </c>
      <c r="J115" s="99">
        <f t="shared" si="3"/>
        <v>0.20268249999999999</v>
      </c>
      <c r="K115" s="100">
        <f t="shared" si="4"/>
        <v>106.675</v>
      </c>
      <c r="L115" s="164">
        <v>0.251</v>
      </c>
      <c r="M115" s="106">
        <v>22.1641663357113</v>
      </c>
      <c r="N115" s="106">
        <v>83.221254295721394</v>
      </c>
      <c r="O115" s="105">
        <v>1</v>
      </c>
    </row>
    <row r="116" spans="2:15" ht="15" customHeight="1">
      <c r="B116" s="102">
        <v>39</v>
      </c>
      <c r="C116" s="164" t="s">
        <v>307</v>
      </c>
      <c r="D116" s="164" t="s">
        <v>360</v>
      </c>
      <c r="E116" s="104">
        <v>1</v>
      </c>
      <c r="F116" s="100">
        <f t="shared" si="0"/>
        <v>29.75</v>
      </c>
      <c r="G116" s="100">
        <f t="shared" si="1"/>
        <v>22.61</v>
      </c>
      <c r="H116" s="103">
        <v>0.3</v>
      </c>
      <c r="I116" s="99">
        <f t="shared" si="2"/>
        <v>0.20229999999999998</v>
      </c>
      <c r="J116" s="99">
        <f t="shared" si="3"/>
        <v>0.19218499999999997</v>
      </c>
      <c r="K116" s="100">
        <f t="shared" si="4"/>
        <v>101.14999999999998</v>
      </c>
      <c r="L116" s="164">
        <v>0.23799999999999999</v>
      </c>
      <c r="M116" s="106">
        <v>22.165132113041199</v>
      </c>
      <c r="N116" s="106">
        <v>83.232436709499297</v>
      </c>
      <c r="O116" s="105">
        <v>1</v>
      </c>
    </row>
    <row r="117" spans="2:15" ht="15" customHeight="1">
      <c r="B117" s="102">
        <v>40</v>
      </c>
      <c r="C117" s="164" t="s">
        <v>307</v>
      </c>
      <c r="D117" s="164" t="s">
        <v>361</v>
      </c>
      <c r="E117" s="104">
        <v>1</v>
      </c>
      <c r="F117" s="100">
        <f t="shared" si="0"/>
        <v>7.625</v>
      </c>
      <c r="G117" s="100">
        <f t="shared" si="1"/>
        <v>5.7949999999999999</v>
      </c>
      <c r="H117" s="103">
        <v>0.3</v>
      </c>
      <c r="I117" s="99">
        <f t="shared" si="2"/>
        <v>5.185E-2</v>
      </c>
      <c r="J117" s="99">
        <f t="shared" si="3"/>
        <v>4.9257499999999996E-2</v>
      </c>
      <c r="K117" s="100">
        <f t="shared" si="4"/>
        <v>25.924999999999997</v>
      </c>
      <c r="L117" s="164">
        <v>6.0999999999999999E-2</v>
      </c>
      <c r="M117" s="106">
        <v>22.168019143406301</v>
      </c>
      <c r="N117" s="106">
        <v>83.220347752734398</v>
      </c>
      <c r="O117" s="105">
        <v>1</v>
      </c>
    </row>
    <row r="118" spans="2:15" ht="15" customHeight="1">
      <c r="B118" s="102">
        <v>41</v>
      </c>
      <c r="C118" s="164" t="s">
        <v>307</v>
      </c>
      <c r="D118" s="164" t="s">
        <v>362</v>
      </c>
      <c r="E118" s="104">
        <v>1</v>
      </c>
      <c r="F118" s="100">
        <f t="shared" si="0"/>
        <v>11.125</v>
      </c>
      <c r="G118" s="100">
        <f t="shared" si="1"/>
        <v>8.4550000000000001</v>
      </c>
      <c r="H118" s="103">
        <v>0.3</v>
      </c>
      <c r="I118" s="99">
        <f t="shared" si="2"/>
        <v>7.5649999999999995E-2</v>
      </c>
      <c r="J118" s="99">
        <f t="shared" si="3"/>
        <v>7.1867499999999987E-2</v>
      </c>
      <c r="K118" s="100">
        <f t="shared" si="4"/>
        <v>37.824999999999996</v>
      </c>
      <c r="L118" s="164">
        <v>8.8999999999999996E-2</v>
      </c>
      <c r="M118" s="106">
        <v>22.163898493465101</v>
      </c>
      <c r="N118" s="106">
        <v>83.219173367501099</v>
      </c>
      <c r="O118" s="105">
        <v>1</v>
      </c>
    </row>
    <row r="119" spans="2:15" ht="15" customHeight="1">
      <c r="B119" s="102">
        <v>42</v>
      </c>
      <c r="C119" s="164" t="s">
        <v>307</v>
      </c>
      <c r="D119" s="164" t="s">
        <v>363</v>
      </c>
      <c r="E119" s="104">
        <v>1</v>
      </c>
      <c r="F119" s="100">
        <f t="shared" si="0"/>
        <v>20.25</v>
      </c>
      <c r="G119" s="100">
        <f t="shared" si="1"/>
        <v>15.39</v>
      </c>
      <c r="H119" s="103">
        <v>0.3</v>
      </c>
      <c r="I119" s="99">
        <f t="shared" si="2"/>
        <v>0.13769999999999999</v>
      </c>
      <c r="J119" s="99">
        <f t="shared" si="3"/>
        <v>0.13081499999999999</v>
      </c>
      <c r="K119" s="100">
        <f t="shared" si="4"/>
        <v>68.849999999999994</v>
      </c>
      <c r="L119" s="164">
        <v>0.16200000000000001</v>
      </c>
      <c r="M119" s="106">
        <v>22.169214131889198</v>
      </c>
      <c r="N119" s="106">
        <v>83.220883437226703</v>
      </c>
      <c r="O119" s="105">
        <v>1</v>
      </c>
    </row>
    <row r="120" spans="2:15" ht="15" customHeight="1">
      <c r="B120" s="102">
        <v>43</v>
      </c>
      <c r="C120" s="164" t="s">
        <v>307</v>
      </c>
      <c r="D120" s="164" t="s">
        <v>364</v>
      </c>
      <c r="E120" s="104">
        <v>1</v>
      </c>
      <c r="F120" s="100">
        <f t="shared" si="0"/>
        <v>25.25</v>
      </c>
      <c r="G120" s="100">
        <f t="shared" si="1"/>
        <v>19.190000000000001</v>
      </c>
      <c r="H120" s="103">
        <v>0.3</v>
      </c>
      <c r="I120" s="99">
        <f t="shared" si="2"/>
        <v>0.17170000000000002</v>
      </c>
      <c r="J120" s="99">
        <f t="shared" si="3"/>
        <v>0.16311500000000001</v>
      </c>
      <c r="K120" s="100">
        <f t="shared" si="4"/>
        <v>85.850000000000009</v>
      </c>
      <c r="L120" s="164">
        <v>0.20200000000000001</v>
      </c>
      <c r="M120" s="106">
        <v>22.168060349905701</v>
      </c>
      <c r="N120" s="106">
        <v>83.222778936199703</v>
      </c>
      <c r="O120" s="105">
        <v>1</v>
      </c>
    </row>
    <row r="121" spans="2:15" ht="15" customHeight="1">
      <c r="B121" s="102">
        <v>44</v>
      </c>
      <c r="C121" s="164" t="s">
        <v>307</v>
      </c>
      <c r="D121" s="164" t="s">
        <v>365</v>
      </c>
      <c r="E121" s="104">
        <v>1</v>
      </c>
      <c r="F121" s="100">
        <f t="shared" si="0"/>
        <v>54.375</v>
      </c>
      <c r="G121" s="100">
        <f t="shared" si="1"/>
        <v>41.325000000000003</v>
      </c>
      <c r="H121" s="103">
        <v>0.3</v>
      </c>
      <c r="I121" s="99">
        <f t="shared" si="2"/>
        <v>0.36974999999999997</v>
      </c>
      <c r="J121" s="99">
        <f t="shared" si="3"/>
        <v>0.35126249999999998</v>
      </c>
      <c r="K121" s="100">
        <f t="shared" si="4"/>
        <v>184.875</v>
      </c>
      <c r="L121" s="164">
        <v>0.435</v>
      </c>
      <c r="M121" s="106">
        <v>22.173208586925998</v>
      </c>
      <c r="N121" s="106">
        <v>83.226502973584005</v>
      </c>
      <c r="O121" s="105">
        <v>1</v>
      </c>
    </row>
    <row r="122" spans="2:15" ht="15" customHeight="1">
      <c r="B122" s="102">
        <v>45</v>
      </c>
      <c r="C122" s="164" t="s">
        <v>307</v>
      </c>
      <c r="D122" s="164" t="s">
        <v>366</v>
      </c>
      <c r="E122" s="104">
        <v>1</v>
      </c>
      <c r="F122" s="100">
        <f t="shared" si="0"/>
        <v>54.375</v>
      </c>
      <c r="G122" s="100">
        <f t="shared" si="1"/>
        <v>41.325000000000003</v>
      </c>
      <c r="H122" s="103">
        <v>0.3</v>
      </c>
      <c r="I122" s="99">
        <f t="shared" si="2"/>
        <v>0.36974999999999997</v>
      </c>
      <c r="J122" s="99">
        <f t="shared" si="3"/>
        <v>0.35126249999999998</v>
      </c>
      <c r="K122" s="100">
        <f t="shared" si="4"/>
        <v>184.875</v>
      </c>
      <c r="L122" s="164">
        <v>0.435</v>
      </c>
      <c r="M122" s="106">
        <v>22.171694248072601</v>
      </c>
      <c r="N122" s="106">
        <v>83.235547800204898</v>
      </c>
      <c r="O122" s="105">
        <v>1</v>
      </c>
    </row>
    <row r="123" spans="2:15" ht="15" customHeight="1">
      <c r="B123" s="102">
        <v>46</v>
      </c>
      <c r="C123" s="164" t="s">
        <v>307</v>
      </c>
      <c r="D123" s="164" t="s">
        <v>367</v>
      </c>
      <c r="E123" s="104">
        <v>1</v>
      </c>
      <c r="F123" s="100">
        <f t="shared" si="0"/>
        <v>20.25</v>
      </c>
      <c r="G123" s="100">
        <f t="shared" si="1"/>
        <v>15.39</v>
      </c>
      <c r="H123" s="103">
        <v>0.3</v>
      </c>
      <c r="I123" s="99">
        <f t="shared" si="2"/>
        <v>0.13769999999999999</v>
      </c>
      <c r="J123" s="99">
        <f t="shared" si="3"/>
        <v>0.13081499999999999</v>
      </c>
      <c r="K123" s="100">
        <f t="shared" si="4"/>
        <v>68.849999999999994</v>
      </c>
      <c r="L123" s="164">
        <v>0.16200000000000001</v>
      </c>
      <c r="M123" s="106">
        <v>22.170100071626599</v>
      </c>
      <c r="N123" s="106">
        <v>83.222861349198496</v>
      </c>
      <c r="O123" s="105">
        <v>1</v>
      </c>
    </row>
    <row r="124" spans="2:15" ht="15" customHeight="1">
      <c r="B124" s="102">
        <v>47</v>
      </c>
      <c r="C124" s="164" t="s">
        <v>307</v>
      </c>
      <c r="D124" s="164" t="s">
        <v>368</v>
      </c>
      <c r="E124" s="104">
        <v>1</v>
      </c>
      <c r="F124" s="100">
        <f t="shared" si="0"/>
        <v>34.375</v>
      </c>
      <c r="G124" s="100">
        <f t="shared" si="1"/>
        <v>26.125000000000004</v>
      </c>
      <c r="H124" s="103">
        <v>0.3</v>
      </c>
      <c r="I124" s="99">
        <f t="shared" si="2"/>
        <v>0.23375000000000001</v>
      </c>
      <c r="J124" s="99">
        <f t="shared" si="3"/>
        <v>0.2220625</v>
      </c>
      <c r="K124" s="100">
        <f t="shared" si="4"/>
        <v>116.875</v>
      </c>
      <c r="L124" s="164">
        <v>0.27500000000000002</v>
      </c>
      <c r="M124" s="106">
        <v>22.166679932175398</v>
      </c>
      <c r="N124" s="106">
        <v>83.219709051993505</v>
      </c>
      <c r="O124" s="105">
        <v>1</v>
      </c>
    </row>
    <row r="125" spans="2:15" ht="15" customHeight="1">
      <c r="B125" s="102">
        <v>48</v>
      </c>
      <c r="C125" s="164" t="s">
        <v>307</v>
      </c>
      <c r="D125" s="164" t="s">
        <v>369</v>
      </c>
      <c r="E125" s="104">
        <v>1</v>
      </c>
      <c r="F125" s="100">
        <f t="shared" si="0"/>
        <v>20.25</v>
      </c>
      <c r="G125" s="100">
        <f t="shared" si="1"/>
        <v>15.39</v>
      </c>
      <c r="H125" s="103">
        <v>0.3</v>
      </c>
      <c r="I125" s="99">
        <f t="shared" si="2"/>
        <v>0.13769999999999999</v>
      </c>
      <c r="J125" s="99">
        <f t="shared" si="3"/>
        <v>0.13081499999999999</v>
      </c>
      <c r="K125" s="100">
        <f t="shared" si="4"/>
        <v>68.849999999999994</v>
      </c>
      <c r="L125" s="164">
        <v>0.16200000000000001</v>
      </c>
      <c r="M125" s="106">
        <v>22.160553040794099</v>
      </c>
      <c r="N125" s="106">
        <v>83.241254900373406</v>
      </c>
      <c r="O125" s="105">
        <v>1</v>
      </c>
    </row>
    <row r="126" spans="2:15" ht="15" customHeight="1">
      <c r="B126" s="102">
        <v>49</v>
      </c>
      <c r="C126" s="164" t="s">
        <v>307</v>
      </c>
      <c r="D126" s="164" t="s">
        <v>370</v>
      </c>
      <c r="E126" s="104">
        <v>1</v>
      </c>
      <c r="F126" s="100">
        <f t="shared" si="0"/>
        <v>32</v>
      </c>
      <c r="G126" s="100">
        <f t="shared" si="1"/>
        <v>24.32</v>
      </c>
      <c r="H126" s="103">
        <v>0.3</v>
      </c>
      <c r="I126" s="99">
        <f t="shared" si="2"/>
        <v>0.21759999999999999</v>
      </c>
      <c r="J126" s="99">
        <f t="shared" si="3"/>
        <v>0.20671999999999999</v>
      </c>
      <c r="K126" s="100">
        <f t="shared" si="4"/>
        <v>108.8</v>
      </c>
      <c r="L126" s="164">
        <v>0.25600000000000001</v>
      </c>
      <c r="M126" s="106">
        <v>22.1738292598234</v>
      </c>
      <c r="N126" s="106">
        <v>83.230855410084402</v>
      </c>
      <c r="O126" s="105">
        <v>1</v>
      </c>
    </row>
    <row r="127" spans="2:15" ht="15" customHeight="1">
      <c r="B127" s="102">
        <v>50</v>
      </c>
      <c r="C127" s="164" t="s">
        <v>308</v>
      </c>
      <c r="D127" s="164" t="s">
        <v>371</v>
      </c>
      <c r="E127" s="169">
        <v>1</v>
      </c>
      <c r="F127" s="169">
        <v>6</v>
      </c>
      <c r="G127" s="169"/>
      <c r="H127" s="169">
        <v>10.5</v>
      </c>
      <c r="I127" s="170">
        <v>3.2433100000000001</v>
      </c>
      <c r="J127" s="171">
        <v>1.6097600000000001</v>
      </c>
      <c r="K127" s="172">
        <v>847.2421052631579</v>
      </c>
      <c r="L127" s="169">
        <v>5.39</v>
      </c>
      <c r="M127" s="106">
        <v>22.1818336223341</v>
      </c>
      <c r="N127" s="106">
        <v>83.223767892185506</v>
      </c>
      <c r="O127" s="105">
        <v>1</v>
      </c>
    </row>
    <row r="128" spans="2:15" ht="15" customHeight="1">
      <c r="B128" s="102">
        <v>51</v>
      </c>
      <c r="C128" s="164" t="s">
        <v>308</v>
      </c>
      <c r="D128" s="164" t="s">
        <v>372</v>
      </c>
      <c r="E128" s="169">
        <v>1</v>
      </c>
      <c r="F128" s="169">
        <v>6</v>
      </c>
      <c r="G128" s="169"/>
      <c r="H128" s="169">
        <v>10.5</v>
      </c>
      <c r="I128" s="170">
        <v>3.2433100000000001</v>
      </c>
      <c r="J128" s="171">
        <v>1.6097600000000001</v>
      </c>
      <c r="K128" s="172">
        <v>847.2421052631579</v>
      </c>
      <c r="L128" s="169">
        <v>5.39</v>
      </c>
      <c r="M128" s="106">
        <v>22.162755013106398</v>
      </c>
      <c r="N128" s="106">
        <v>83.235990770073599</v>
      </c>
      <c r="O128" s="105">
        <v>1</v>
      </c>
    </row>
    <row r="129" spans="2:15" ht="15" customHeight="1">
      <c r="B129" s="102">
        <v>52</v>
      </c>
      <c r="C129" s="164" t="s">
        <v>309</v>
      </c>
      <c r="D129" s="164" t="s">
        <v>373</v>
      </c>
      <c r="E129" s="173">
        <v>1</v>
      </c>
      <c r="F129" s="174">
        <v>4.25</v>
      </c>
      <c r="G129" s="174">
        <v>2</v>
      </c>
      <c r="H129" s="173"/>
      <c r="I129" s="173">
        <v>0.45512000000000002</v>
      </c>
      <c r="J129" s="173">
        <v>7.6310000000000003E-2</v>
      </c>
      <c r="K129" s="175">
        <f t="shared" ref="K129:K133" si="5">J129/0.0019</f>
        <v>40.163157894736841</v>
      </c>
      <c r="L129" s="164"/>
      <c r="M129" s="106">
        <v>22.1705147120269</v>
      </c>
      <c r="N129" s="106">
        <v>83.220033553176407</v>
      </c>
      <c r="O129" s="105">
        <v>1</v>
      </c>
    </row>
    <row r="130" spans="2:15" ht="15" customHeight="1">
      <c r="B130" s="102">
        <v>53</v>
      </c>
      <c r="C130" s="164" t="s">
        <v>307</v>
      </c>
      <c r="D130" s="164" t="s">
        <v>388</v>
      </c>
      <c r="E130" s="104">
        <v>1</v>
      </c>
      <c r="F130" s="100">
        <f t="shared" ref="F130:F133" si="6">L130*125</f>
        <v>14.125</v>
      </c>
      <c r="G130" s="100">
        <f t="shared" ref="G130:G133" si="7">L130*95</f>
        <v>10.734999999999999</v>
      </c>
      <c r="H130" s="103">
        <v>0.3</v>
      </c>
      <c r="I130" s="99">
        <f t="shared" ref="I130:I133" si="8">L130*0.85</f>
        <v>9.6049999999999996E-2</v>
      </c>
      <c r="J130" s="99">
        <f t="shared" ref="J130:J133" si="9">I130*0.95</f>
        <v>9.1247499999999995E-2</v>
      </c>
      <c r="K130" s="100">
        <f t="shared" si="5"/>
        <v>48.024999999999999</v>
      </c>
      <c r="L130" s="164">
        <v>0.113</v>
      </c>
      <c r="M130" s="106">
        <v>22.175116962930002</v>
      </c>
      <c r="N130" s="106">
        <v>83.229351372855902</v>
      </c>
      <c r="O130" s="105">
        <v>1</v>
      </c>
    </row>
    <row r="131" spans="2:15" ht="15" customHeight="1">
      <c r="B131" s="102">
        <v>54</v>
      </c>
      <c r="C131" s="164" t="s">
        <v>307</v>
      </c>
      <c r="D131" s="164" t="s">
        <v>389</v>
      </c>
      <c r="E131" s="104">
        <v>1</v>
      </c>
      <c r="F131" s="100">
        <f t="shared" si="6"/>
        <v>20.25</v>
      </c>
      <c r="G131" s="100">
        <f t="shared" si="7"/>
        <v>15.39</v>
      </c>
      <c r="H131" s="103">
        <v>0.3</v>
      </c>
      <c r="I131" s="99">
        <f t="shared" si="8"/>
        <v>0.13769999999999999</v>
      </c>
      <c r="J131" s="99">
        <f t="shared" si="9"/>
        <v>0.13081499999999999</v>
      </c>
      <c r="K131" s="100">
        <f t="shared" si="5"/>
        <v>68.849999999999994</v>
      </c>
      <c r="L131" s="164">
        <v>0.16200000000000001</v>
      </c>
      <c r="M131" s="106">
        <v>22.17581747342</v>
      </c>
      <c r="N131" s="106">
        <v>83.220512578731999</v>
      </c>
      <c r="O131" s="105">
        <v>1</v>
      </c>
    </row>
    <row r="132" spans="2:15" ht="15" customHeight="1">
      <c r="B132" s="102">
        <v>55</v>
      </c>
      <c r="C132" s="164" t="s">
        <v>307</v>
      </c>
      <c r="D132" s="164" t="s">
        <v>390</v>
      </c>
      <c r="E132" s="104">
        <v>1</v>
      </c>
      <c r="F132" s="100">
        <f t="shared" si="6"/>
        <v>167.75</v>
      </c>
      <c r="G132" s="100">
        <f t="shared" si="7"/>
        <v>127.49000000000001</v>
      </c>
      <c r="H132" s="103">
        <v>0.3</v>
      </c>
      <c r="I132" s="99">
        <f t="shared" si="8"/>
        <v>1.1407</v>
      </c>
      <c r="J132" s="99">
        <f t="shared" si="9"/>
        <v>1.0836650000000001</v>
      </c>
      <c r="K132" s="100">
        <f t="shared" si="5"/>
        <v>570.35</v>
      </c>
      <c r="L132" s="164">
        <v>1.3420000000000001</v>
      </c>
      <c r="M132" s="106">
        <v>22.1673701410405</v>
      </c>
      <c r="N132" s="106">
        <v>83.214393413569397</v>
      </c>
      <c r="O132" s="105">
        <v>1</v>
      </c>
    </row>
    <row r="133" spans="2:15" ht="15" customHeight="1">
      <c r="B133" s="102">
        <v>56</v>
      </c>
      <c r="C133" s="164" t="s">
        <v>307</v>
      </c>
      <c r="D133" s="164" t="s">
        <v>391</v>
      </c>
      <c r="E133" s="104">
        <v>1</v>
      </c>
      <c r="F133" s="100">
        <f t="shared" si="6"/>
        <v>103.125</v>
      </c>
      <c r="G133" s="100">
        <f t="shared" si="7"/>
        <v>78.375</v>
      </c>
      <c r="H133" s="103">
        <v>0.3</v>
      </c>
      <c r="I133" s="99">
        <f t="shared" si="8"/>
        <v>0.70124999999999993</v>
      </c>
      <c r="J133" s="99">
        <f t="shared" si="9"/>
        <v>0.66618749999999993</v>
      </c>
      <c r="K133" s="100">
        <f t="shared" si="5"/>
        <v>350.62499999999994</v>
      </c>
      <c r="L133" s="164">
        <v>0.82499999999999996</v>
      </c>
      <c r="M133" s="106">
        <v>22.172644572965201</v>
      </c>
      <c r="N133" s="106">
        <v>83.242892858725099</v>
      </c>
      <c r="O133" s="105">
        <v>1</v>
      </c>
    </row>
    <row r="134" spans="2:15" ht="15" customHeight="1">
      <c r="B134" s="102">
        <v>57</v>
      </c>
      <c r="C134" s="164" t="s">
        <v>310</v>
      </c>
      <c r="D134" s="164" t="s">
        <v>392</v>
      </c>
      <c r="E134" s="173">
        <v>1</v>
      </c>
      <c r="F134" s="174">
        <v>20</v>
      </c>
      <c r="G134" s="174">
        <v>20</v>
      </c>
      <c r="H134" s="174">
        <v>3</v>
      </c>
      <c r="I134" s="173">
        <v>1.25484</v>
      </c>
      <c r="J134" s="173">
        <v>1.1453599999999999</v>
      </c>
      <c r="K134" s="175">
        <f t="shared" ref="K134:K159" si="10">J134/0.0019</f>
        <v>602.82105263157894</v>
      </c>
      <c r="L134" s="173">
        <v>1.5</v>
      </c>
      <c r="M134" s="106">
        <v>22.177818564047602</v>
      </c>
      <c r="N134" s="106">
        <v>83.215912903235207</v>
      </c>
      <c r="O134" s="105">
        <v>1</v>
      </c>
    </row>
    <row r="135" spans="2:15" ht="15" customHeight="1">
      <c r="B135" s="102">
        <v>58</v>
      </c>
      <c r="C135" s="164" t="s">
        <v>307</v>
      </c>
      <c r="D135" s="164" t="s">
        <v>374</v>
      </c>
      <c r="E135" s="104">
        <v>1</v>
      </c>
      <c r="F135" s="100">
        <f t="shared" ref="F135:F159" si="11">L135*125</f>
        <v>69</v>
      </c>
      <c r="G135" s="100">
        <f t="shared" ref="G135:G159" si="12">L135*95</f>
        <v>52.440000000000005</v>
      </c>
      <c r="H135" s="103">
        <v>0.3</v>
      </c>
      <c r="I135" s="99">
        <f t="shared" ref="I135:I159" si="13">L135*0.85</f>
        <v>0.46920000000000001</v>
      </c>
      <c r="J135" s="99">
        <f t="shared" ref="J135:J159" si="14">I135*0.95</f>
        <v>0.44573999999999997</v>
      </c>
      <c r="K135" s="100">
        <f t="shared" si="10"/>
        <v>234.6</v>
      </c>
      <c r="L135" s="164">
        <v>0.55200000000000005</v>
      </c>
      <c r="M135" s="106">
        <v>22.179433343743298</v>
      </c>
      <c r="N135" s="106">
        <v>83.241337313372298</v>
      </c>
      <c r="O135" s="105">
        <v>0</v>
      </c>
    </row>
    <row r="136" spans="2:15" ht="15" customHeight="1">
      <c r="B136" s="102">
        <v>59</v>
      </c>
      <c r="C136" s="164" t="s">
        <v>307</v>
      </c>
      <c r="D136" s="164" t="s">
        <v>393</v>
      </c>
      <c r="E136" s="104">
        <v>1</v>
      </c>
      <c r="F136" s="100">
        <f t="shared" si="11"/>
        <v>65.75</v>
      </c>
      <c r="G136" s="100">
        <f t="shared" si="12"/>
        <v>49.97</v>
      </c>
      <c r="H136" s="103">
        <v>0.3</v>
      </c>
      <c r="I136" s="99">
        <f t="shared" si="13"/>
        <v>0.4471</v>
      </c>
      <c r="J136" s="99">
        <f t="shared" si="14"/>
        <v>0.42474499999999998</v>
      </c>
      <c r="K136" s="100">
        <f t="shared" si="10"/>
        <v>223.54999999999998</v>
      </c>
      <c r="L136" s="164">
        <v>0.52600000000000002</v>
      </c>
      <c r="M136" s="106">
        <v>22.163131022413499</v>
      </c>
      <c r="N136" s="106">
        <v>83.249609518129205</v>
      </c>
      <c r="O136" s="105">
        <v>1</v>
      </c>
    </row>
    <row r="137" spans="2:15" ht="15" customHeight="1">
      <c r="B137" s="102">
        <v>60</v>
      </c>
      <c r="C137" s="164" t="s">
        <v>307</v>
      </c>
      <c r="D137" s="164" t="s">
        <v>394</v>
      </c>
      <c r="E137" s="104">
        <v>1</v>
      </c>
      <c r="F137" s="100">
        <f t="shared" si="11"/>
        <v>69.375</v>
      </c>
      <c r="G137" s="100">
        <f t="shared" si="12"/>
        <v>52.725000000000001</v>
      </c>
      <c r="H137" s="103">
        <v>0.3</v>
      </c>
      <c r="I137" s="99">
        <f t="shared" si="13"/>
        <v>0.47175</v>
      </c>
      <c r="J137" s="99">
        <f t="shared" si="14"/>
        <v>0.44816249999999996</v>
      </c>
      <c r="K137" s="100">
        <f t="shared" si="10"/>
        <v>235.87499999999997</v>
      </c>
      <c r="L137" s="164">
        <v>0.55500000000000005</v>
      </c>
      <c r="M137" s="106">
        <v>22.166731440299699</v>
      </c>
      <c r="N137" s="106">
        <v>83.217339678277298</v>
      </c>
      <c r="O137" s="105">
        <v>1</v>
      </c>
    </row>
    <row r="138" spans="2:15" ht="15" customHeight="1">
      <c r="B138" s="102">
        <v>61</v>
      </c>
      <c r="C138" s="164" t="s">
        <v>307</v>
      </c>
      <c r="D138" s="164" t="s">
        <v>394</v>
      </c>
      <c r="E138" s="104">
        <v>1</v>
      </c>
      <c r="F138" s="100">
        <f t="shared" si="11"/>
        <v>25.25</v>
      </c>
      <c r="G138" s="100">
        <f t="shared" si="12"/>
        <v>19.190000000000001</v>
      </c>
      <c r="H138" s="103">
        <v>0.3</v>
      </c>
      <c r="I138" s="99">
        <f t="shared" si="13"/>
        <v>0.17170000000000002</v>
      </c>
      <c r="J138" s="99">
        <f t="shared" si="14"/>
        <v>0.16311500000000001</v>
      </c>
      <c r="K138" s="100">
        <f t="shared" si="10"/>
        <v>85.850000000000009</v>
      </c>
      <c r="L138" s="164">
        <v>0.20200000000000001</v>
      </c>
      <c r="M138" s="106">
        <v>22.173677310856799</v>
      </c>
      <c r="N138" s="106">
        <v>83.240987058127303</v>
      </c>
      <c r="O138" s="105">
        <v>0</v>
      </c>
    </row>
    <row r="139" spans="2:15" ht="15" customHeight="1">
      <c r="B139" s="102">
        <v>62</v>
      </c>
      <c r="C139" s="164" t="s">
        <v>307</v>
      </c>
      <c r="D139" s="164" t="s">
        <v>395</v>
      </c>
      <c r="E139" s="104">
        <v>1</v>
      </c>
      <c r="F139" s="100">
        <f t="shared" si="11"/>
        <v>23.25</v>
      </c>
      <c r="G139" s="100">
        <f t="shared" si="12"/>
        <v>17.669999999999998</v>
      </c>
      <c r="H139" s="103">
        <v>0.3</v>
      </c>
      <c r="I139" s="99">
        <f t="shared" si="13"/>
        <v>0.15809999999999999</v>
      </c>
      <c r="J139" s="99">
        <f t="shared" si="14"/>
        <v>0.150195</v>
      </c>
      <c r="K139" s="100">
        <f t="shared" si="10"/>
        <v>79.05</v>
      </c>
      <c r="L139" s="164">
        <v>0.186</v>
      </c>
      <c r="M139" s="106">
        <v>22.159121114939499</v>
      </c>
      <c r="N139" s="106">
        <v>83.236207104195501</v>
      </c>
      <c r="O139" s="105">
        <v>1</v>
      </c>
    </row>
    <row r="140" spans="2:15" ht="15" customHeight="1">
      <c r="B140" s="102">
        <v>63</v>
      </c>
      <c r="C140" s="164" t="s">
        <v>307</v>
      </c>
      <c r="D140" s="164" t="s">
        <v>396</v>
      </c>
      <c r="E140" s="104">
        <v>1</v>
      </c>
      <c r="F140" s="100">
        <f t="shared" si="11"/>
        <v>15.25</v>
      </c>
      <c r="G140" s="100">
        <f t="shared" si="12"/>
        <v>11.59</v>
      </c>
      <c r="H140" s="103">
        <v>0.3</v>
      </c>
      <c r="I140" s="99">
        <f t="shared" si="13"/>
        <v>0.1037</v>
      </c>
      <c r="J140" s="99">
        <f t="shared" si="14"/>
        <v>9.8514999999999991E-2</v>
      </c>
      <c r="K140" s="100">
        <f t="shared" si="10"/>
        <v>51.849999999999994</v>
      </c>
      <c r="L140" s="164">
        <v>0.122</v>
      </c>
      <c r="M140" s="106">
        <v>22.159121114939499</v>
      </c>
      <c r="N140" s="106">
        <v>83.236207104195501</v>
      </c>
      <c r="O140" s="105">
        <v>1</v>
      </c>
    </row>
    <row r="141" spans="2:15" ht="15" customHeight="1">
      <c r="B141" s="102">
        <v>64</v>
      </c>
      <c r="C141" s="164" t="s">
        <v>307</v>
      </c>
      <c r="D141" s="164" t="s">
        <v>397</v>
      </c>
      <c r="E141" s="104">
        <v>1</v>
      </c>
      <c r="F141" s="100">
        <f t="shared" si="11"/>
        <v>10.125</v>
      </c>
      <c r="G141" s="100">
        <f t="shared" si="12"/>
        <v>7.6950000000000003</v>
      </c>
      <c r="H141" s="103">
        <v>0.3</v>
      </c>
      <c r="I141" s="99">
        <f t="shared" si="13"/>
        <v>6.8849999999999995E-2</v>
      </c>
      <c r="J141" s="99">
        <f t="shared" si="14"/>
        <v>6.5407499999999993E-2</v>
      </c>
      <c r="K141" s="100">
        <f t="shared" si="10"/>
        <v>34.424999999999997</v>
      </c>
      <c r="L141" s="164">
        <v>8.1000000000000003E-2</v>
      </c>
      <c r="M141" s="106">
        <v>22.1817512093353</v>
      </c>
      <c r="N141" s="106">
        <v>83.218627381383897</v>
      </c>
      <c r="O141" s="105">
        <v>1</v>
      </c>
    </row>
    <row r="142" spans="2:15" ht="15" customHeight="1">
      <c r="B142" s="102">
        <v>65</v>
      </c>
      <c r="C142" s="164" t="s">
        <v>307</v>
      </c>
      <c r="D142" s="164" t="s">
        <v>398</v>
      </c>
      <c r="E142" s="104">
        <v>1</v>
      </c>
      <c r="F142" s="100">
        <f t="shared" si="11"/>
        <v>13.125</v>
      </c>
      <c r="G142" s="100">
        <f t="shared" si="12"/>
        <v>9.9749999999999996</v>
      </c>
      <c r="H142" s="103">
        <v>0.3</v>
      </c>
      <c r="I142" s="99">
        <f t="shared" si="13"/>
        <v>8.9249999999999996E-2</v>
      </c>
      <c r="J142" s="99">
        <f t="shared" si="14"/>
        <v>8.4787499999999988E-2</v>
      </c>
      <c r="K142" s="100">
        <f t="shared" si="10"/>
        <v>44.624999999999993</v>
      </c>
      <c r="L142" s="164">
        <v>0.105</v>
      </c>
      <c r="M142" s="106">
        <v>22.183319631719101</v>
      </c>
      <c r="N142" s="106">
        <v>83.212204318288101</v>
      </c>
      <c r="O142" s="105">
        <v>0</v>
      </c>
    </row>
    <row r="143" spans="2:15" ht="15" customHeight="1">
      <c r="B143" s="102">
        <v>66</v>
      </c>
      <c r="C143" s="164" t="s">
        <v>307</v>
      </c>
      <c r="D143" s="164" t="s">
        <v>399</v>
      </c>
      <c r="E143" s="104">
        <v>1</v>
      </c>
      <c r="F143" s="100">
        <f t="shared" si="11"/>
        <v>14.5</v>
      </c>
      <c r="G143" s="100">
        <f t="shared" si="12"/>
        <v>11.020000000000001</v>
      </c>
      <c r="H143" s="103">
        <v>0.3</v>
      </c>
      <c r="I143" s="99">
        <f t="shared" si="13"/>
        <v>9.8600000000000007E-2</v>
      </c>
      <c r="J143" s="99">
        <f t="shared" si="14"/>
        <v>9.3670000000000003E-2</v>
      </c>
      <c r="K143" s="100">
        <f t="shared" si="10"/>
        <v>49.300000000000004</v>
      </c>
      <c r="L143" s="164">
        <v>0.11600000000000001</v>
      </c>
      <c r="M143" s="106">
        <v>22.185768843027901</v>
      </c>
      <c r="N143" s="106">
        <v>83.215845942673596</v>
      </c>
      <c r="O143" s="105">
        <v>1</v>
      </c>
    </row>
    <row r="144" spans="2:15" ht="15" customHeight="1">
      <c r="B144" s="102">
        <v>67</v>
      </c>
      <c r="C144" s="164" t="s">
        <v>307</v>
      </c>
      <c r="D144" s="164" t="s">
        <v>400</v>
      </c>
      <c r="E144" s="104">
        <v>1</v>
      </c>
      <c r="F144" s="100">
        <f t="shared" si="11"/>
        <v>79.875</v>
      </c>
      <c r="G144" s="100">
        <f t="shared" si="12"/>
        <v>60.704999999999998</v>
      </c>
      <c r="H144" s="103">
        <v>0.3</v>
      </c>
      <c r="I144" s="99">
        <f t="shared" si="13"/>
        <v>0.54315000000000002</v>
      </c>
      <c r="J144" s="99">
        <f t="shared" si="14"/>
        <v>0.51599249999999997</v>
      </c>
      <c r="K144" s="100">
        <f t="shared" si="10"/>
        <v>271.57499999999999</v>
      </c>
      <c r="L144" s="164">
        <v>0.63900000000000001</v>
      </c>
      <c r="M144" s="106">
        <v>22.163344781129201</v>
      </c>
      <c r="N144" s="106">
        <v>83.225514017598201</v>
      </c>
      <c r="O144" s="105">
        <v>1</v>
      </c>
    </row>
    <row r="145" spans="2:15" ht="15" customHeight="1">
      <c r="B145" s="102">
        <v>68</v>
      </c>
      <c r="C145" s="164" t="s">
        <v>307</v>
      </c>
      <c r="D145" s="164" t="s">
        <v>401</v>
      </c>
      <c r="E145" s="104">
        <v>1</v>
      </c>
      <c r="F145" s="100">
        <f t="shared" si="11"/>
        <v>27</v>
      </c>
      <c r="G145" s="100">
        <f t="shared" si="12"/>
        <v>20.52</v>
      </c>
      <c r="H145" s="103">
        <v>0.3</v>
      </c>
      <c r="I145" s="99">
        <f t="shared" si="13"/>
        <v>0.18359999999999999</v>
      </c>
      <c r="J145" s="99">
        <f t="shared" si="14"/>
        <v>0.17441999999999999</v>
      </c>
      <c r="K145" s="100">
        <f t="shared" si="10"/>
        <v>91.8</v>
      </c>
      <c r="L145" s="164">
        <v>0.216</v>
      </c>
      <c r="M145" s="106">
        <v>22.169451069260798</v>
      </c>
      <c r="N145" s="106">
        <v>83.225951836654403</v>
      </c>
      <c r="O145" s="105">
        <v>0</v>
      </c>
    </row>
    <row r="146" spans="2:15" ht="15" customHeight="1">
      <c r="B146" s="102">
        <v>69</v>
      </c>
      <c r="C146" s="164" t="s">
        <v>307</v>
      </c>
      <c r="D146" s="164" t="s">
        <v>402</v>
      </c>
      <c r="E146" s="104">
        <v>1</v>
      </c>
      <c r="F146" s="100">
        <f t="shared" si="11"/>
        <v>271.75</v>
      </c>
      <c r="G146" s="100">
        <f t="shared" si="12"/>
        <v>206.53</v>
      </c>
      <c r="H146" s="103">
        <v>0.3</v>
      </c>
      <c r="I146" s="99">
        <f t="shared" si="13"/>
        <v>1.8478999999999999</v>
      </c>
      <c r="J146" s="99">
        <f t="shared" si="14"/>
        <v>1.7555049999999999</v>
      </c>
      <c r="K146" s="100">
        <f t="shared" si="10"/>
        <v>923.94999999999993</v>
      </c>
      <c r="L146" s="164">
        <v>2.1739999999999999</v>
      </c>
      <c r="M146" s="106">
        <v>22.1724385404682</v>
      </c>
      <c r="N146" s="106">
        <v>83.2189467317544</v>
      </c>
      <c r="O146" s="105">
        <v>1</v>
      </c>
    </row>
    <row r="147" spans="2:15" ht="15">
      <c r="B147" s="104">
        <v>70</v>
      </c>
      <c r="C147" s="164" t="s">
        <v>307</v>
      </c>
      <c r="D147" s="164" t="s">
        <v>403</v>
      </c>
      <c r="E147" s="104">
        <v>1</v>
      </c>
      <c r="F147" s="100">
        <f t="shared" si="11"/>
        <v>58.125</v>
      </c>
      <c r="G147" s="100">
        <f t="shared" si="12"/>
        <v>44.175000000000004</v>
      </c>
      <c r="H147" s="103">
        <v>0.3</v>
      </c>
      <c r="I147" s="99">
        <f t="shared" si="13"/>
        <v>0.39524999999999999</v>
      </c>
      <c r="J147" s="99">
        <f t="shared" si="14"/>
        <v>0.37548749999999997</v>
      </c>
      <c r="K147" s="100">
        <f t="shared" si="10"/>
        <v>197.625</v>
      </c>
      <c r="L147" s="164">
        <v>0.46500000000000002</v>
      </c>
      <c r="M147" s="106">
        <v>22.170100071626599</v>
      </c>
      <c r="N147" s="106">
        <v>83.222861349198496</v>
      </c>
      <c r="O147" s="104">
        <v>1</v>
      </c>
    </row>
    <row r="148" spans="2:15" ht="15">
      <c r="B148" s="104">
        <v>71</v>
      </c>
      <c r="C148" s="164" t="s">
        <v>307</v>
      </c>
      <c r="D148" s="164" t="s">
        <v>404</v>
      </c>
      <c r="E148" s="104">
        <v>1</v>
      </c>
      <c r="F148" s="100">
        <f t="shared" si="11"/>
        <v>32.75</v>
      </c>
      <c r="G148" s="100">
        <f t="shared" si="12"/>
        <v>24.89</v>
      </c>
      <c r="H148" s="103">
        <v>0.3</v>
      </c>
      <c r="I148" s="99">
        <f t="shared" si="13"/>
        <v>0.22270000000000001</v>
      </c>
      <c r="J148" s="99">
        <f t="shared" si="14"/>
        <v>0.211565</v>
      </c>
      <c r="K148" s="100">
        <f t="shared" si="10"/>
        <v>111.35000000000001</v>
      </c>
      <c r="L148" s="164">
        <v>0.26200000000000001</v>
      </c>
      <c r="M148" s="106">
        <v>22.166679932175398</v>
      </c>
      <c r="N148" s="106">
        <v>83.219709051993505</v>
      </c>
      <c r="O148" s="104">
        <v>1</v>
      </c>
    </row>
    <row r="149" spans="2:15" ht="15">
      <c r="B149" s="104">
        <v>72</v>
      </c>
      <c r="C149" s="164" t="s">
        <v>307</v>
      </c>
      <c r="D149" s="164" t="s">
        <v>405</v>
      </c>
      <c r="E149" s="104">
        <v>1</v>
      </c>
      <c r="F149" s="100">
        <f t="shared" si="11"/>
        <v>30.375</v>
      </c>
      <c r="G149" s="100">
        <f t="shared" si="12"/>
        <v>23.085000000000001</v>
      </c>
      <c r="H149" s="103">
        <v>0.3</v>
      </c>
      <c r="I149" s="99">
        <f t="shared" si="13"/>
        <v>0.20654999999999998</v>
      </c>
      <c r="J149" s="99">
        <f t="shared" si="14"/>
        <v>0.19622249999999997</v>
      </c>
      <c r="K149" s="100">
        <f t="shared" si="10"/>
        <v>103.27499999999998</v>
      </c>
      <c r="L149" s="164">
        <v>0.24299999999999999</v>
      </c>
      <c r="M149" s="106">
        <v>22.160553040794099</v>
      </c>
      <c r="N149" s="106">
        <v>83.241254900373406</v>
      </c>
      <c r="O149" s="104">
        <v>1</v>
      </c>
    </row>
    <row r="150" spans="2:15" ht="15">
      <c r="B150" s="104">
        <v>73</v>
      </c>
      <c r="C150" s="164" t="s">
        <v>307</v>
      </c>
      <c r="D150" s="164" t="s">
        <v>406</v>
      </c>
      <c r="E150" s="104">
        <v>1</v>
      </c>
      <c r="F150" s="100">
        <f t="shared" si="11"/>
        <v>35.375</v>
      </c>
      <c r="G150" s="100">
        <f t="shared" si="12"/>
        <v>26.884999999999998</v>
      </c>
      <c r="H150" s="103">
        <v>0.3</v>
      </c>
      <c r="I150" s="99">
        <f t="shared" si="13"/>
        <v>0.24054999999999996</v>
      </c>
      <c r="J150" s="99">
        <f t="shared" si="14"/>
        <v>0.22852249999999996</v>
      </c>
      <c r="K150" s="100">
        <f t="shared" si="10"/>
        <v>120.27499999999998</v>
      </c>
      <c r="L150" s="164">
        <v>0.28299999999999997</v>
      </c>
      <c r="M150" s="106">
        <v>22.1738292598234</v>
      </c>
      <c r="N150" s="106">
        <v>83.230855410084402</v>
      </c>
      <c r="O150" s="104">
        <v>1</v>
      </c>
    </row>
    <row r="151" spans="2:15" ht="15">
      <c r="B151" s="104">
        <v>74</v>
      </c>
      <c r="C151" s="164" t="s">
        <v>307</v>
      </c>
      <c r="D151" s="164" t="s">
        <v>407</v>
      </c>
      <c r="E151" s="104">
        <v>1</v>
      </c>
      <c r="F151" s="100">
        <f t="shared" si="11"/>
        <v>50.625</v>
      </c>
      <c r="G151" s="100">
        <f t="shared" si="12"/>
        <v>38.475000000000001</v>
      </c>
      <c r="H151" s="103">
        <v>0.3</v>
      </c>
      <c r="I151" s="99">
        <f t="shared" si="13"/>
        <v>0.34425</v>
      </c>
      <c r="J151" s="99">
        <f t="shared" si="14"/>
        <v>0.32703749999999998</v>
      </c>
      <c r="K151" s="100">
        <f t="shared" si="10"/>
        <v>172.125</v>
      </c>
      <c r="L151" s="164">
        <v>0.40500000000000003</v>
      </c>
      <c r="M151" s="106">
        <v>22.1818336223341</v>
      </c>
      <c r="N151" s="106">
        <v>83.223767892185506</v>
      </c>
      <c r="O151" s="104">
        <v>1</v>
      </c>
    </row>
    <row r="152" spans="2:15" ht="15">
      <c r="B152" s="104">
        <v>75</v>
      </c>
      <c r="C152" s="164" t="s">
        <v>307</v>
      </c>
      <c r="D152" s="164" t="s">
        <v>408</v>
      </c>
      <c r="E152" s="104">
        <v>1</v>
      </c>
      <c r="F152" s="100">
        <f t="shared" si="11"/>
        <v>27.75</v>
      </c>
      <c r="G152" s="100">
        <f t="shared" si="12"/>
        <v>21.09</v>
      </c>
      <c r="H152" s="103">
        <v>0.3</v>
      </c>
      <c r="I152" s="99">
        <f t="shared" si="13"/>
        <v>0.18870000000000001</v>
      </c>
      <c r="J152" s="99">
        <f t="shared" si="14"/>
        <v>0.17926500000000001</v>
      </c>
      <c r="K152" s="100">
        <f t="shared" si="10"/>
        <v>94.350000000000009</v>
      </c>
      <c r="L152" s="164">
        <v>0.222</v>
      </c>
      <c r="M152" s="106">
        <v>22.162755013106398</v>
      </c>
      <c r="N152" s="106">
        <v>83.235990770073599</v>
      </c>
      <c r="O152" s="104">
        <v>1</v>
      </c>
    </row>
    <row r="153" spans="2:15" ht="15">
      <c r="B153" s="104">
        <v>76</v>
      </c>
      <c r="C153" s="164" t="s">
        <v>307</v>
      </c>
      <c r="D153" s="164" t="s">
        <v>346</v>
      </c>
      <c r="E153" s="104">
        <v>1</v>
      </c>
      <c r="F153" s="100">
        <f t="shared" si="11"/>
        <v>20.25</v>
      </c>
      <c r="G153" s="100">
        <f t="shared" si="12"/>
        <v>15.39</v>
      </c>
      <c r="H153" s="103">
        <v>0.3</v>
      </c>
      <c r="I153" s="99">
        <f t="shared" si="13"/>
        <v>0.13769999999999999</v>
      </c>
      <c r="J153" s="99">
        <f t="shared" si="14"/>
        <v>0.13081499999999999</v>
      </c>
      <c r="K153" s="100">
        <f t="shared" si="10"/>
        <v>68.849999999999994</v>
      </c>
      <c r="L153" s="164">
        <v>0.16200000000000001</v>
      </c>
      <c r="M153" s="106">
        <v>22.1705147120269</v>
      </c>
      <c r="N153" s="106">
        <v>83.220033553176407</v>
      </c>
      <c r="O153" s="104">
        <v>1</v>
      </c>
    </row>
    <row r="154" spans="2:15" ht="15">
      <c r="B154" s="104">
        <v>77</v>
      </c>
      <c r="C154" s="164" t="s">
        <v>307</v>
      </c>
      <c r="D154" s="164" t="s">
        <v>409</v>
      </c>
      <c r="E154" s="104">
        <v>1</v>
      </c>
      <c r="F154" s="100">
        <f t="shared" si="11"/>
        <v>120.375</v>
      </c>
      <c r="G154" s="100">
        <f t="shared" si="12"/>
        <v>91.484999999999999</v>
      </c>
      <c r="H154" s="103">
        <v>0.3</v>
      </c>
      <c r="I154" s="99">
        <f t="shared" si="13"/>
        <v>0.81855</v>
      </c>
      <c r="J154" s="99">
        <f t="shared" si="14"/>
        <v>0.77762249999999999</v>
      </c>
      <c r="K154" s="100">
        <f t="shared" si="10"/>
        <v>409.27499999999998</v>
      </c>
      <c r="L154" s="164">
        <v>0.96299999999999997</v>
      </c>
      <c r="M154" s="106">
        <v>22.175116962930002</v>
      </c>
      <c r="N154" s="106">
        <v>83.229351372855902</v>
      </c>
      <c r="O154" s="104">
        <v>1</v>
      </c>
    </row>
    <row r="155" spans="2:15" ht="15">
      <c r="B155" s="104">
        <v>78</v>
      </c>
      <c r="C155" s="164" t="s">
        <v>307</v>
      </c>
      <c r="D155" s="164" t="s">
        <v>410</v>
      </c>
      <c r="E155" s="104">
        <v>1</v>
      </c>
      <c r="F155" s="100">
        <f t="shared" si="11"/>
        <v>36.25</v>
      </c>
      <c r="G155" s="100">
        <f t="shared" si="12"/>
        <v>27.549999999999997</v>
      </c>
      <c r="H155" s="103">
        <v>0.3</v>
      </c>
      <c r="I155" s="99">
        <f t="shared" si="13"/>
        <v>0.24649999999999997</v>
      </c>
      <c r="J155" s="99">
        <f t="shared" si="14"/>
        <v>0.23417499999999997</v>
      </c>
      <c r="K155" s="100">
        <f t="shared" si="10"/>
        <v>123.24999999999999</v>
      </c>
      <c r="L155" s="164">
        <v>0.28999999999999998</v>
      </c>
      <c r="M155" s="106">
        <v>22.17581747342</v>
      </c>
      <c r="N155" s="106">
        <v>83.220512578731999</v>
      </c>
      <c r="O155" s="104">
        <v>1</v>
      </c>
    </row>
    <row r="156" spans="2:15" ht="15">
      <c r="B156" s="104">
        <v>79</v>
      </c>
      <c r="C156" s="164" t="s">
        <v>307</v>
      </c>
      <c r="D156" s="164" t="s">
        <v>411</v>
      </c>
      <c r="E156" s="104">
        <v>1</v>
      </c>
      <c r="F156" s="100">
        <f t="shared" si="11"/>
        <v>65.75</v>
      </c>
      <c r="G156" s="100">
        <f t="shared" si="12"/>
        <v>49.97</v>
      </c>
      <c r="H156" s="103">
        <v>0.3</v>
      </c>
      <c r="I156" s="99">
        <f t="shared" si="13"/>
        <v>0.4471</v>
      </c>
      <c r="J156" s="99">
        <f t="shared" si="14"/>
        <v>0.42474499999999998</v>
      </c>
      <c r="K156" s="100">
        <f t="shared" si="10"/>
        <v>223.54999999999998</v>
      </c>
      <c r="L156" s="164">
        <v>0.52600000000000002</v>
      </c>
      <c r="M156" s="106">
        <v>22.1673701410405</v>
      </c>
      <c r="N156" s="106">
        <v>83.214393413569397</v>
      </c>
      <c r="O156" s="104">
        <v>1</v>
      </c>
    </row>
    <row r="157" spans="2:15" ht="15">
      <c r="B157" s="104">
        <v>80</v>
      </c>
      <c r="C157" s="164" t="s">
        <v>307</v>
      </c>
      <c r="D157" s="164" t="s">
        <v>412</v>
      </c>
      <c r="E157" s="104">
        <v>1</v>
      </c>
      <c r="F157" s="100">
        <f t="shared" si="11"/>
        <v>29.375</v>
      </c>
      <c r="G157" s="100">
        <f t="shared" si="12"/>
        <v>22.324999999999999</v>
      </c>
      <c r="H157" s="103">
        <v>0.3</v>
      </c>
      <c r="I157" s="99">
        <f t="shared" si="13"/>
        <v>0.19974999999999998</v>
      </c>
      <c r="J157" s="99">
        <f t="shared" si="14"/>
        <v>0.18976249999999997</v>
      </c>
      <c r="K157" s="100">
        <f t="shared" si="10"/>
        <v>99.874999999999986</v>
      </c>
      <c r="L157" s="164">
        <v>0.23499999999999999</v>
      </c>
      <c r="M157" s="118">
        <v>22.172644572965201</v>
      </c>
      <c r="N157" s="106">
        <v>83.242892858725099</v>
      </c>
      <c r="O157" s="104">
        <v>1</v>
      </c>
    </row>
    <row r="158" spans="2:15" ht="15">
      <c r="B158" s="104">
        <v>81</v>
      </c>
      <c r="C158" s="164" t="s">
        <v>307</v>
      </c>
      <c r="D158" s="164" t="s">
        <v>413</v>
      </c>
      <c r="E158" s="104">
        <v>1</v>
      </c>
      <c r="F158" s="100">
        <f t="shared" si="11"/>
        <v>25.25</v>
      </c>
      <c r="G158" s="100">
        <f t="shared" si="12"/>
        <v>19.190000000000001</v>
      </c>
      <c r="H158" s="103">
        <v>0.3</v>
      </c>
      <c r="I158" s="99">
        <f t="shared" si="13"/>
        <v>0.17170000000000002</v>
      </c>
      <c r="J158" s="99">
        <f t="shared" si="14"/>
        <v>0.16311500000000001</v>
      </c>
      <c r="K158" s="100">
        <f t="shared" si="10"/>
        <v>85.850000000000009</v>
      </c>
      <c r="L158" s="164">
        <v>0.20200000000000001</v>
      </c>
      <c r="M158" s="118">
        <v>22.177818564047602</v>
      </c>
      <c r="N158" s="106">
        <v>83.215912903235207</v>
      </c>
      <c r="O158" s="104">
        <v>1</v>
      </c>
    </row>
    <row r="159" spans="2:15" ht="15">
      <c r="B159" s="104">
        <v>82</v>
      </c>
      <c r="C159" s="164" t="s">
        <v>307</v>
      </c>
      <c r="D159" s="164" t="s">
        <v>414</v>
      </c>
      <c r="E159" s="104">
        <v>1</v>
      </c>
      <c r="F159" s="100">
        <f t="shared" si="11"/>
        <v>6.75</v>
      </c>
      <c r="G159" s="100">
        <f t="shared" si="12"/>
        <v>5.13</v>
      </c>
      <c r="H159" s="103">
        <v>0.3</v>
      </c>
      <c r="I159" s="99">
        <f t="shared" si="13"/>
        <v>4.5899999999999996E-2</v>
      </c>
      <c r="J159" s="99">
        <f t="shared" si="14"/>
        <v>4.3604999999999998E-2</v>
      </c>
      <c r="K159" s="100">
        <f t="shared" si="10"/>
        <v>22.95</v>
      </c>
      <c r="L159" s="164">
        <v>5.3999999999999999E-2</v>
      </c>
      <c r="M159" s="118">
        <v>22.179433343743298</v>
      </c>
      <c r="N159" s="106">
        <v>83.241337313372298</v>
      </c>
      <c r="O159" s="104">
        <v>1</v>
      </c>
    </row>
    <row r="160" spans="2:15" ht="15">
      <c r="B160" s="104">
        <v>83</v>
      </c>
      <c r="C160" s="164" t="s">
        <v>387</v>
      </c>
      <c r="D160" s="164" t="s">
        <v>390</v>
      </c>
      <c r="E160" s="104">
        <v>1</v>
      </c>
      <c r="F160" s="169">
        <v>1</v>
      </c>
      <c r="G160" s="169">
        <v>8</v>
      </c>
      <c r="H160" s="169">
        <v>3.5</v>
      </c>
      <c r="I160" s="170">
        <v>1.20869</v>
      </c>
      <c r="J160" s="171">
        <v>0.14674999999999999</v>
      </c>
      <c r="K160" s="172">
        <v>77.23684210526315</v>
      </c>
      <c r="L160" s="168"/>
      <c r="M160" s="118">
        <v>22.163131022413499</v>
      </c>
      <c r="N160" s="106">
        <v>83.249609518129205</v>
      </c>
      <c r="O160" s="104">
        <v>1</v>
      </c>
    </row>
    <row r="161" spans="2:15" ht="15">
      <c r="B161" s="104">
        <v>84</v>
      </c>
      <c r="C161" s="164" t="s">
        <v>387</v>
      </c>
      <c r="D161" s="164" t="s">
        <v>374</v>
      </c>
      <c r="E161" s="104">
        <v>1</v>
      </c>
      <c r="F161" s="169">
        <v>1</v>
      </c>
      <c r="G161" s="169">
        <v>8</v>
      </c>
      <c r="H161" s="169">
        <v>3.5</v>
      </c>
      <c r="I161" s="170">
        <v>1.20869</v>
      </c>
      <c r="J161" s="171">
        <v>0.14674999999999999</v>
      </c>
      <c r="K161" s="172">
        <v>77.23684210526315</v>
      </c>
      <c r="L161" s="168"/>
      <c r="M161" s="118">
        <v>22.166731440299699</v>
      </c>
      <c r="N161" s="106">
        <v>83.217339678277298</v>
      </c>
      <c r="O161" s="104">
        <v>1</v>
      </c>
    </row>
    <row r="162" spans="2:15" ht="15">
      <c r="B162" s="104">
        <v>85</v>
      </c>
      <c r="C162" s="164" t="s">
        <v>387</v>
      </c>
      <c r="D162" s="164" t="s">
        <v>415</v>
      </c>
      <c r="E162" s="104">
        <v>1</v>
      </c>
      <c r="F162" s="169">
        <v>1</v>
      </c>
      <c r="G162" s="169">
        <v>8</v>
      </c>
      <c r="H162" s="169">
        <v>3.5</v>
      </c>
      <c r="I162" s="170">
        <v>1.20869</v>
      </c>
      <c r="J162" s="171">
        <v>0.14674999999999999</v>
      </c>
      <c r="K162" s="172">
        <v>77.23684210526315</v>
      </c>
      <c r="L162" s="168"/>
      <c r="M162" s="118">
        <v>22.173677310856799</v>
      </c>
      <c r="N162" s="106">
        <v>83.240987058127303</v>
      </c>
      <c r="O162" s="104">
        <v>1</v>
      </c>
    </row>
    <row r="163" spans="2:15" ht="15">
      <c r="B163" s="104">
        <v>86</v>
      </c>
      <c r="C163" s="164" t="s">
        <v>387</v>
      </c>
      <c r="D163" s="164" t="s">
        <v>416</v>
      </c>
      <c r="E163" s="104">
        <v>1</v>
      </c>
      <c r="F163" s="169">
        <v>1</v>
      </c>
      <c r="G163" s="169">
        <v>8</v>
      </c>
      <c r="H163" s="169">
        <v>3.5</v>
      </c>
      <c r="I163" s="170">
        <v>1.20869</v>
      </c>
      <c r="J163" s="171">
        <v>0.14674999999999999</v>
      </c>
      <c r="K163" s="172">
        <v>77.23684210526315</v>
      </c>
      <c r="L163" s="168"/>
      <c r="M163" s="118">
        <v>22.159121114939499</v>
      </c>
      <c r="N163" s="106">
        <v>83.236207104195501</v>
      </c>
      <c r="O163" s="104">
        <v>1</v>
      </c>
    </row>
    <row r="164" spans="2:15" ht="15">
      <c r="B164" s="104">
        <v>87</v>
      </c>
      <c r="C164" s="164" t="s">
        <v>387</v>
      </c>
      <c r="D164" s="164" t="s">
        <v>417</v>
      </c>
      <c r="E164" s="104">
        <v>1</v>
      </c>
      <c r="F164" s="169">
        <v>1</v>
      </c>
      <c r="G164" s="169">
        <v>8</v>
      </c>
      <c r="H164" s="169">
        <v>3.5</v>
      </c>
      <c r="I164" s="170">
        <v>1.20869</v>
      </c>
      <c r="J164" s="171">
        <v>0.14674999999999999</v>
      </c>
      <c r="K164" s="172">
        <v>77.23684210526315</v>
      </c>
      <c r="L164" s="168"/>
      <c r="M164" s="118">
        <v>22.159121114939499</v>
      </c>
      <c r="N164" s="106">
        <v>83.236207104195501</v>
      </c>
      <c r="O164" s="104">
        <v>1</v>
      </c>
    </row>
    <row r="165" spans="2:15" ht="15">
      <c r="B165" s="104">
        <v>88</v>
      </c>
      <c r="C165" s="164" t="s">
        <v>387</v>
      </c>
      <c r="D165" s="164" t="s">
        <v>388</v>
      </c>
      <c r="E165" s="104">
        <v>1</v>
      </c>
      <c r="F165" s="169">
        <v>1</v>
      </c>
      <c r="G165" s="169">
        <v>8</v>
      </c>
      <c r="H165" s="169">
        <v>3.5</v>
      </c>
      <c r="I165" s="170">
        <v>1.20869</v>
      </c>
      <c r="J165" s="171">
        <v>0.14674999999999999</v>
      </c>
      <c r="K165" s="172">
        <v>77.23684210526315</v>
      </c>
      <c r="L165" s="168"/>
      <c r="M165" s="118">
        <v>22.1817512093353</v>
      </c>
      <c r="N165" s="106">
        <v>83.218627381383897</v>
      </c>
      <c r="O165" s="104">
        <v>1</v>
      </c>
    </row>
    <row r="166" spans="2:15" ht="15">
      <c r="B166" s="104">
        <v>89</v>
      </c>
      <c r="C166" s="164" t="s">
        <v>387</v>
      </c>
      <c r="D166" s="164" t="s">
        <v>418</v>
      </c>
      <c r="E166" s="104">
        <v>1</v>
      </c>
      <c r="F166" s="169">
        <v>1</v>
      </c>
      <c r="G166" s="169">
        <v>8</v>
      </c>
      <c r="H166" s="169">
        <v>3.5</v>
      </c>
      <c r="I166" s="170">
        <v>1.20869</v>
      </c>
      <c r="J166" s="171">
        <v>0.14674999999999999</v>
      </c>
      <c r="K166" s="172">
        <v>77.23684210526315</v>
      </c>
      <c r="L166" s="168"/>
      <c r="M166" s="118">
        <v>22.183319631719101</v>
      </c>
      <c r="N166" s="106">
        <v>83.212204318288101</v>
      </c>
      <c r="O166" s="104">
        <v>1</v>
      </c>
    </row>
    <row r="167" spans="2:15" ht="15">
      <c r="B167" s="104">
        <v>90</v>
      </c>
      <c r="C167" s="164" t="s">
        <v>387</v>
      </c>
      <c r="D167" s="164" t="s">
        <v>419</v>
      </c>
      <c r="E167" s="104">
        <v>1</v>
      </c>
      <c r="F167" s="169">
        <v>1</v>
      </c>
      <c r="G167" s="169">
        <v>8</v>
      </c>
      <c r="H167" s="169">
        <v>3.5</v>
      </c>
      <c r="I167" s="170">
        <v>1.20869</v>
      </c>
      <c r="J167" s="171">
        <v>0.14674999999999999</v>
      </c>
      <c r="K167" s="172">
        <v>77.23684210526315</v>
      </c>
      <c r="L167" s="168"/>
      <c r="M167" s="118">
        <v>22.185768843027901</v>
      </c>
      <c r="N167" s="106">
        <v>83.215845942673596</v>
      </c>
      <c r="O167" s="104">
        <v>1</v>
      </c>
    </row>
    <row r="168" spans="2:15" ht="15">
      <c r="B168" s="104">
        <v>91</v>
      </c>
      <c r="C168" s="164" t="s">
        <v>387</v>
      </c>
      <c r="D168" s="164" t="s">
        <v>420</v>
      </c>
      <c r="E168" s="104">
        <v>1</v>
      </c>
      <c r="F168" s="169">
        <v>1</v>
      </c>
      <c r="G168" s="169">
        <v>8</v>
      </c>
      <c r="H168" s="169">
        <v>3.5</v>
      </c>
      <c r="I168" s="170">
        <v>1.20869</v>
      </c>
      <c r="J168" s="171">
        <v>0.14674999999999999</v>
      </c>
      <c r="K168" s="172">
        <v>77.23684210526315</v>
      </c>
      <c r="L168" s="168"/>
      <c r="M168" s="118">
        <v>22.163344781129201</v>
      </c>
      <c r="N168" s="106">
        <v>83.225514017598201</v>
      </c>
      <c r="O168" s="104">
        <v>1</v>
      </c>
    </row>
    <row r="169" spans="2:15" ht="15">
      <c r="B169" s="104">
        <v>92</v>
      </c>
      <c r="C169" s="164" t="s">
        <v>387</v>
      </c>
      <c r="D169" s="164" t="s">
        <v>391</v>
      </c>
      <c r="E169" s="104">
        <v>1</v>
      </c>
      <c r="F169" s="169">
        <v>1</v>
      </c>
      <c r="G169" s="169">
        <v>8</v>
      </c>
      <c r="H169" s="169">
        <v>3.5</v>
      </c>
      <c r="I169" s="170">
        <v>1.20869</v>
      </c>
      <c r="J169" s="171">
        <v>0.14674999999999999</v>
      </c>
      <c r="K169" s="172">
        <v>77.23684210526315</v>
      </c>
      <c r="L169" s="168"/>
      <c r="M169" s="118">
        <v>22.169451069260798</v>
      </c>
      <c r="N169" s="106">
        <v>83.225951836654403</v>
      </c>
      <c r="O169" s="104">
        <v>1</v>
      </c>
    </row>
    <row r="170" spans="2:15" ht="15">
      <c r="B170" s="104">
        <v>93</v>
      </c>
      <c r="C170" s="164" t="s">
        <v>387</v>
      </c>
      <c r="D170" s="164" t="s">
        <v>421</v>
      </c>
      <c r="E170" s="104">
        <v>1</v>
      </c>
      <c r="F170" s="169">
        <v>1</v>
      </c>
      <c r="G170" s="169">
        <v>8</v>
      </c>
      <c r="H170" s="169">
        <v>3.5</v>
      </c>
      <c r="I170" s="170">
        <v>1.20869</v>
      </c>
      <c r="J170" s="171">
        <v>0.14674999999999999</v>
      </c>
      <c r="K170" s="172">
        <v>77.23684210526315</v>
      </c>
      <c r="L170" s="168"/>
      <c r="M170" s="118">
        <v>22.1724385404682</v>
      </c>
      <c r="N170" s="106">
        <v>83.2189467317544</v>
      </c>
      <c r="O170" s="104">
        <v>1</v>
      </c>
    </row>
    <row r="171" spans="2:15" ht="15">
      <c r="B171" s="104">
        <v>94</v>
      </c>
      <c r="C171" s="164" t="s">
        <v>387</v>
      </c>
      <c r="D171" s="164" t="s">
        <v>422</v>
      </c>
      <c r="E171" s="104">
        <v>1</v>
      </c>
      <c r="F171" s="169">
        <v>1</v>
      </c>
      <c r="G171" s="169">
        <v>8</v>
      </c>
      <c r="H171" s="169">
        <v>3.5</v>
      </c>
      <c r="I171" s="170">
        <v>1.20869</v>
      </c>
      <c r="J171" s="171">
        <v>0.14674999999999999</v>
      </c>
      <c r="K171" s="172">
        <v>77.23684210526315</v>
      </c>
      <c r="L171" s="168"/>
      <c r="M171" s="118">
        <v>22.170100071626599</v>
      </c>
      <c r="N171" s="106">
        <v>83.222861349198496</v>
      </c>
      <c r="O171" s="104">
        <v>1</v>
      </c>
    </row>
    <row r="172" spans="2:15" ht="15">
      <c r="B172" s="104">
        <v>95</v>
      </c>
      <c r="C172" s="164" t="s">
        <v>387</v>
      </c>
      <c r="D172" s="164" t="s">
        <v>423</v>
      </c>
      <c r="E172" s="104">
        <v>1</v>
      </c>
      <c r="F172" s="169">
        <v>1</v>
      </c>
      <c r="G172" s="169">
        <v>8</v>
      </c>
      <c r="H172" s="169">
        <v>3.5</v>
      </c>
      <c r="I172" s="170">
        <v>1.20869</v>
      </c>
      <c r="J172" s="171">
        <v>0.14674999999999999</v>
      </c>
      <c r="K172" s="172">
        <v>77.23684210526315</v>
      </c>
      <c r="L172" s="168"/>
      <c r="M172" s="118">
        <v>22.166679932175398</v>
      </c>
      <c r="N172" s="106">
        <v>83.219709051993505</v>
      </c>
      <c r="O172" s="104">
        <v>1</v>
      </c>
    </row>
    <row r="173" spans="2:15" ht="15">
      <c r="B173" s="104">
        <v>96</v>
      </c>
      <c r="C173" s="164" t="s">
        <v>387</v>
      </c>
      <c r="D173" s="164" t="s">
        <v>424</v>
      </c>
      <c r="E173" s="104">
        <v>1</v>
      </c>
      <c r="F173" s="169">
        <v>1</v>
      </c>
      <c r="G173" s="169">
        <v>8</v>
      </c>
      <c r="H173" s="169">
        <v>3.5</v>
      </c>
      <c r="I173" s="170">
        <v>1.20869</v>
      </c>
      <c r="J173" s="171">
        <v>0.14674999999999999</v>
      </c>
      <c r="K173" s="172">
        <v>77.23684210526315</v>
      </c>
      <c r="L173" s="168"/>
      <c r="M173" s="118">
        <v>22.160553040794099</v>
      </c>
      <c r="N173" s="106">
        <v>83.241254900373406</v>
      </c>
      <c r="O173" s="104">
        <v>1</v>
      </c>
    </row>
    <row r="174" spans="2:15" ht="15">
      <c r="B174" s="104">
        <v>97</v>
      </c>
      <c r="C174" s="164" t="s">
        <v>387</v>
      </c>
      <c r="D174" s="164" t="s">
        <v>425</v>
      </c>
      <c r="E174" s="104">
        <v>1</v>
      </c>
      <c r="F174" s="169">
        <v>1</v>
      </c>
      <c r="G174" s="169">
        <v>8</v>
      </c>
      <c r="H174" s="169">
        <v>3.5</v>
      </c>
      <c r="I174" s="170">
        <v>1.20869</v>
      </c>
      <c r="J174" s="171">
        <v>0.14674999999999999</v>
      </c>
      <c r="K174" s="172">
        <v>77.23684210526315</v>
      </c>
      <c r="L174" s="168"/>
      <c r="M174" s="118">
        <v>22.1738292598234</v>
      </c>
      <c r="N174" s="106">
        <v>83.230855410084402</v>
      </c>
      <c r="O174" s="104">
        <v>1</v>
      </c>
    </row>
    <row r="175" spans="2:15" ht="15">
      <c r="B175" s="104">
        <v>98</v>
      </c>
      <c r="C175" s="164" t="s">
        <v>387</v>
      </c>
      <c r="D175" s="164" t="s">
        <v>399</v>
      </c>
      <c r="E175" s="104">
        <v>1</v>
      </c>
      <c r="F175" s="169">
        <v>1</v>
      </c>
      <c r="G175" s="169">
        <v>8</v>
      </c>
      <c r="H175" s="169">
        <v>3.5</v>
      </c>
      <c r="I175" s="170">
        <v>1.20869</v>
      </c>
      <c r="J175" s="171">
        <v>0.14674999999999999</v>
      </c>
      <c r="K175" s="172">
        <v>77.23684210526315</v>
      </c>
      <c r="L175" s="168"/>
      <c r="M175" s="118">
        <v>22.1818336223341</v>
      </c>
      <c r="N175" s="106">
        <v>83.223767892185506</v>
      </c>
      <c r="O175" s="104">
        <v>1</v>
      </c>
    </row>
    <row r="176" spans="2:15" ht="15">
      <c r="B176" s="104">
        <v>99</v>
      </c>
      <c r="C176" s="164" t="s">
        <v>387</v>
      </c>
      <c r="D176" s="164" t="s">
        <v>411</v>
      </c>
      <c r="E176" s="104">
        <v>1</v>
      </c>
      <c r="F176" s="169">
        <v>1</v>
      </c>
      <c r="G176" s="169">
        <v>8</v>
      </c>
      <c r="H176" s="169">
        <v>3.5</v>
      </c>
      <c r="I176" s="170">
        <v>1.20869</v>
      </c>
      <c r="J176" s="171">
        <v>0.14674999999999999</v>
      </c>
      <c r="K176" s="172">
        <v>77.23684210526315</v>
      </c>
      <c r="L176" s="168"/>
      <c r="M176" s="118">
        <v>22.162755013106398</v>
      </c>
      <c r="N176" s="106">
        <v>83.235990770073599</v>
      </c>
      <c r="O176" s="104">
        <v>1</v>
      </c>
    </row>
    <row r="177" spans="2:15" ht="15">
      <c r="B177" s="104">
        <v>100</v>
      </c>
      <c r="C177" s="164" t="s">
        <v>387</v>
      </c>
      <c r="D177" s="164" t="s">
        <v>426</v>
      </c>
      <c r="E177" s="104">
        <v>1</v>
      </c>
      <c r="F177" s="169">
        <v>1</v>
      </c>
      <c r="G177" s="169">
        <v>8</v>
      </c>
      <c r="H177" s="169">
        <v>3.5</v>
      </c>
      <c r="I177" s="170">
        <v>1.20869</v>
      </c>
      <c r="J177" s="171">
        <v>0.14674999999999999</v>
      </c>
      <c r="K177" s="172">
        <v>77.23684210526315</v>
      </c>
      <c r="L177" s="168"/>
      <c r="M177" s="118">
        <v>22.1705147120269</v>
      </c>
      <c r="N177" s="106">
        <v>83.220033553176407</v>
      </c>
      <c r="O177" s="104">
        <v>1</v>
      </c>
    </row>
    <row r="178" spans="2:15" ht="15">
      <c r="B178" s="104">
        <v>101</v>
      </c>
      <c r="C178" s="164" t="s">
        <v>387</v>
      </c>
      <c r="D178" s="164" t="s">
        <v>427</v>
      </c>
      <c r="E178" s="104">
        <v>1</v>
      </c>
      <c r="F178" s="169">
        <v>1</v>
      </c>
      <c r="G178" s="169">
        <v>8</v>
      </c>
      <c r="H178" s="169">
        <v>3.5</v>
      </c>
      <c r="I178" s="170">
        <v>1.20869</v>
      </c>
      <c r="J178" s="171">
        <v>0.14674999999999999</v>
      </c>
      <c r="K178" s="172">
        <v>77.23684210526315</v>
      </c>
      <c r="L178" s="168"/>
      <c r="M178" s="118">
        <v>22.175116962930002</v>
      </c>
      <c r="N178" s="106">
        <v>83.229351372855902</v>
      </c>
      <c r="O178" s="104">
        <v>1</v>
      </c>
    </row>
    <row r="179" spans="2:15" ht="15">
      <c r="B179" s="104">
        <v>102</v>
      </c>
      <c r="C179" s="164" t="s">
        <v>387</v>
      </c>
      <c r="D179" s="164" t="s">
        <v>402</v>
      </c>
      <c r="E179" s="104">
        <v>1</v>
      </c>
      <c r="F179" s="169">
        <v>1</v>
      </c>
      <c r="G179" s="169">
        <v>8</v>
      </c>
      <c r="H179" s="169">
        <v>3.5</v>
      </c>
      <c r="I179" s="170">
        <v>1.20869</v>
      </c>
      <c r="J179" s="171">
        <v>0.14674999999999999</v>
      </c>
      <c r="K179" s="172">
        <v>77.23684210526315</v>
      </c>
      <c r="L179" s="168"/>
      <c r="M179" s="118">
        <v>22.17581747342</v>
      </c>
      <c r="N179" s="106">
        <v>83.220512578731999</v>
      </c>
      <c r="O179" s="104">
        <v>1</v>
      </c>
    </row>
    <row r="180" spans="2:15" ht="15">
      <c r="B180" s="104">
        <v>103</v>
      </c>
      <c r="C180" s="164" t="s">
        <v>387</v>
      </c>
      <c r="D180" s="164" t="s">
        <v>428</v>
      </c>
      <c r="E180" s="104">
        <v>1</v>
      </c>
      <c r="F180" s="169">
        <v>1</v>
      </c>
      <c r="G180" s="169">
        <v>8</v>
      </c>
      <c r="H180" s="169">
        <v>3.5</v>
      </c>
      <c r="I180" s="170">
        <v>1.20869</v>
      </c>
      <c r="J180" s="171">
        <v>0.14674999999999999</v>
      </c>
      <c r="K180" s="172">
        <v>77.23684210526315</v>
      </c>
      <c r="L180" s="168"/>
      <c r="M180" s="118">
        <v>22.1673701410405</v>
      </c>
      <c r="N180" s="106">
        <v>83.214393413569397</v>
      </c>
      <c r="O180" s="104">
        <v>1</v>
      </c>
    </row>
    <row r="181" spans="2:15" ht="15">
      <c r="B181" s="104">
        <v>104</v>
      </c>
      <c r="C181" s="164" t="s">
        <v>387</v>
      </c>
      <c r="D181" s="164" t="s">
        <v>429</v>
      </c>
      <c r="E181" s="104">
        <v>1</v>
      </c>
      <c r="F181" s="169">
        <v>1</v>
      </c>
      <c r="G181" s="169">
        <v>8</v>
      </c>
      <c r="H181" s="169">
        <v>3.5</v>
      </c>
      <c r="I181" s="170">
        <v>1.20869</v>
      </c>
      <c r="J181" s="171">
        <v>0.14674999999999999</v>
      </c>
      <c r="K181" s="172">
        <v>77.23684210526315</v>
      </c>
      <c r="L181" s="168"/>
      <c r="M181" s="118">
        <v>22.172644572965201</v>
      </c>
      <c r="N181" s="106">
        <v>83.242892858725099</v>
      </c>
      <c r="O181" s="104">
        <v>1</v>
      </c>
    </row>
    <row r="182" spans="2:15" ht="15">
      <c r="B182" s="104">
        <v>105</v>
      </c>
      <c r="C182" s="164" t="s">
        <v>387</v>
      </c>
      <c r="D182" s="164" t="s">
        <v>430</v>
      </c>
      <c r="E182" s="104">
        <v>1</v>
      </c>
      <c r="F182" s="169">
        <v>1</v>
      </c>
      <c r="G182" s="169">
        <v>8</v>
      </c>
      <c r="H182" s="169">
        <v>3.5</v>
      </c>
      <c r="I182" s="170">
        <v>1.20869</v>
      </c>
      <c r="J182" s="171">
        <v>0.14674999999999999</v>
      </c>
      <c r="K182" s="172">
        <v>77.23684210526315</v>
      </c>
      <c r="L182" s="168"/>
      <c r="M182" s="118">
        <v>22.177818564047602</v>
      </c>
      <c r="N182" s="106">
        <v>83.215912903235207</v>
      </c>
      <c r="O182" s="104">
        <v>1</v>
      </c>
    </row>
    <row r="183" spans="2:15" ht="15">
      <c r="B183" s="104">
        <v>106</v>
      </c>
      <c r="C183" s="164" t="s">
        <v>387</v>
      </c>
      <c r="D183" s="164" t="s">
        <v>431</v>
      </c>
      <c r="E183" s="104">
        <v>1</v>
      </c>
      <c r="F183" s="169">
        <v>1</v>
      </c>
      <c r="G183" s="169">
        <v>8</v>
      </c>
      <c r="H183" s="169">
        <v>3.5</v>
      </c>
      <c r="I183" s="170">
        <v>1.20869</v>
      </c>
      <c r="J183" s="171">
        <v>0.14674999999999999</v>
      </c>
      <c r="K183" s="172">
        <v>77.23684210526315</v>
      </c>
      <c r="L183" s="168"/>
      <c r="M183" s="118">
        <v>22.179433343743298</v>
      </c>
      <c r="N183" s="106">
        <v>83.241337313372298</v>
      </c>
      <c r="O183" s="104">
        <v>1</v>
      </c>
    </row>
    <row r="184" spans="2:15" ht="15">
      <c r="B184" s="104">
        <v>107</v>
      </c>
      <c r="C184" s="164" t="s">
        <v>387</v>
      </c>
      <c r="D184" s="164" t="s">
        <v>432</v>
      </c>
      <c r="E184" s="104">
        <v>1</v>
      </c>
      <c r="F184" s="169">
        <v>1</v>
      </c>
      <c r="G184" s="169">
        <v>8</v>
      </c>
      <c r="H184" s="169">
        <v>3.5</v>
      </c>
      <c r="I184" s="170">
        <v>1.20869</v>
      </c>
      <c r="J184" s="171">
        <v>0.14674999999999999</v>
      </c>
      <c r="K184" s="172">
        <v>77.23684210526315</v>
      </c>
      <c r="L184" s="168"/>
      <c r="M184" s="118">
        <v>22.163131022413499</v>
      </c>
      <c r="N184" s="106">
        <v>83.249609518129205</v>
      </c>
      <c r="O184" s="104">
        <v>1</v>
      </c>
    </row>
    <row r="185" spans="2:15" ht="15">
      <c r="B185" s="104">
        <v>108</v>
      </c>
      <c r="C185" s="164" t="s">
        <v>387</v>
      </c>
      <c r="D185" s="164" t="s">
        <v>433</v>
      </c>
      <c r="E185" s="104">
        <v>1</v>
      </c>
      <c r="F185" s="169">
        <v>1</v>
      </c>
      <c r="G185" s="169">
        <v>8</v>
      </c>
      <c r="H185" s="169">
        <v>3.5</v>
      </c>
      <c r="I185" s="170">
        <v>1.20869</v>
      </c>
      <c r="J185" s="171">
        <v>0.14674999999999999</v>
      </c>
      <c r="K185" s="172">
        <v>77.23684210526315</v>
      </c>
      <c r="L185" s="168"/>
      <c r="M185" s="118">
        <v>22.166731440299699</v>
      </c>
      <c r="N185" s="106">
        <v>83.217339678277298</v>
      </c>
      <c r="O185" s="104">
        <v>1</v>
      </c>
    </row>
    <row r="186" spans="2:15" ht="15">
      <c r="B186" s="104">
        <v>109</v>
      </c>
      <c r="C186" s="164" t="s">
        <v>387</v>
      </c>
      <c r="D186" s="164" t="s">
        <v>434</v>
      </c>
      <c r="E186" s="104">
        <v>1</v>
      </c>
      <c r="F186" s="169">
        <v>1</v>
      </c>
      <c r="G186" s="169">
        <v>8</v>
      </c>
      <c r="H186" s="169">
        <v>3.5</v>
      </c>
      <c r="I186" s="170">
        <v>1.20869</v>
      </c>
      <c r="J186" s="171">
        <v>0.14674999999999999</v>
      </c>
      <c r="K186" s="172">
        <v>77.23684210526315</v>
      </c>
      <c r="L186" s="168"/>
      <c r="M186" s="118">
        <v>22.173677310856799</v>
      </c>
      <c r="N186" s="106">
        <v>83.240987058127303</v>
      </c>
      <c r="O186" s="104">
        <v>1</v>
      </c>
    </row>
    <row r="187" spans="2:15" ht="15">
      <c r="B187" s="104">
        <v>110</v>
      </c>
      <c r="C187" s="164" t="s">
        <v>387</v>
      </c>
      <c r="D187" s="164" t="s">
        <v>435</v>
      </c>
      <c r="E187" s="104">
        <v>1</v>
      </c>
      <c r="F187" s="169">
        <v>1</v>
      </c>
      <c r="G187" s="169">
        <v>8</v>
      </c>
      <c r="H187" s="169">
        <v>3.5</v>
      </c>
      <c r="I187" s="170">
        <v>1.20869</v>
      </c>
      <c r="J187" s="171">
        <v>0.14674999999999999</v>
      </c>
      <c r="K187" s="172">
        <v>77.23684210526315</v>
      </c>
      <c r="L187" s="168"/>
      <c r="M187" s="118">
        <v>22.159121114939499</v>
      </c>
      <c r="N187" s="106">
        <v>83.236207104195501</v>
      </c>
      <c r="O187" s="104">
        <v>1</v>
      </c>
    </row>
    <row r="188" spans="2:15" ht="15">
      <c r="B188" s="104">
        <v>111</v>
      </c>
      <c r="C188" s="164" t="s">
        <v>387</v>
      </c>
      <c r="D188" s="164" t="s">
        <v>436</v>
      </c>
      <c r="E188" s="104">
        <v>1</v>
      </c>
      <c r="F188" s="169">
        <v>1</v>
      </c>
      <c r="G188" s="169">
        <v>8</v>
      </c>
      <c r="H188" s="169">
        <v>3.5</v>
      </c>
      <c r="I188" s="170">
        <v>1.20869</v>
      </c>
      <c r="J188" s="171">
        <v>0.14674999999999999</v>
      </c>
      <c r="K188" s="172">
        <v>77.23684210526315</v>
      </c>
      <c r="L188" s="168"/>
      <c r="M188" s="118">
        <v>22.159121114939499</v>
      </c>
      <c r="N188" s="106">
        <v>83.236207104195501</v>
      </c>
      <c r="O188" s="104">
        <v>1</v>
      </c>
    </row>
    <row r="189" spans="2:15" ht="15">
      <c r="B189" s="104">
        <v>112</v>
      </c>
      <c r="C189" s="164" t="s">
        <v>387</v>
      </c>
      <c r="D189" s="164" t="s">
        <v>437</v>
      </c>
      <c r="E189" s="104">
        <v>1</v>
      </c>
      <c r="F189" s="169">
        <v>1</v>
      </c>
      <c r="G189" s="169">
        <v>8</v>
      </c>
      <c r="H189" s="169">
        <v>3.5</v>
      </c>
      <c r="I189" s="170">
        <v>1.20869</v>
      </c>
      <c r="J189" s="171">
        <v>0.14674999999999999</v>
      </c>
      <c r="K189" s="172">
        <v>77.23684210526315</v>
      </c>
      <c r="L189" s="168"/>
      <c r="M189" s="118">
        <v>22.1817512093353</v>
      </c>
      <c r="N189" s="106">
        <v>83.218627381383897</v>
      </c>
      <c r="O189" s="104">
        <v>1</v>
      </c>
    </row>
    <row r="190" spans="2:15" ht="15">
      <c r="B190" s="104">
        <v>113</v>
      </c>
      <c r="C190" s="164" t="s">
        <v>387</v>
      </c>
      <c r="D190" s="164" t="s">
        <v>408</v>
      </c>
      <c r="E190" s="104">
        <v>1</v>
      </c>
      <c r="F190" s="169">
        <v>1</v>
      </c>
      <c r="G190" s="169">
        <v>8</v>
      </c>
      <c r="H190" s="169">
        <v>3.5</v>
      </c>
      <c r="I190" s="170">
        <v>1.20869</v>
      </c>
      <c r="J190" s="171">
        <v>0.14674999999999999</v>
      </c>
      <c r="K190" s="172">
        <v>77.23684210526315</v>
      </c>
      <c r="L190" s="168"/>
      <c r="M190" s="118">
        <v>22.183319631719101</v>
      </c>
      <c r="N190" s="106">
        <v>83.212204318288101</v>
      </c>
      <c r="O190" s="104">
        <v>1</v>
      </c>
    </row>
    <row r="191" spans="2:15" ht="15">
      <c r="B191" s="104">
        <v>114</v>
      </c>
      <c r="C191" s="164" t="s">
        <v>387</v>
      </c>
      <c r="D191" s="164" t="s">
        <v>438</v>
      </c>
      <c r="E191" s="104">
        <v>1</v>
      </c>
      <c r="F191" s="169">
        <v>1</v>
      </c>
      <c r="G191" s="169">
        <v>8</v>
      </c>
      <c r="H191" s="169">
        <v>3.5</v>
      </c>
      <c r="I191" s="170">
        <v>1.20869</v>
      </c>
      <c r="J191" s="171">
        <v>0.14674999999999999</v>
      </c>
      <c r="K191" s="172">
        <v>77.23684210526315</v>
      </c>
      <c r="L191" s="168"/>
      <c r="M191" s="118">
        <v>22.185768843027901</v>
      </c>
      <c r="N191" s="106">
        <v>83.215845942673596</v>
      </c>
      <c r="O191" s="104">
        <v>1</v>
      </c>
    </row>
    <row r="192" spans="2:15" ht="15">
      <c r="B192" s="104">
        <v>115</v>
      </c>
      <c r="C192" s="164" t="s">
        <v>387</v>
      </c>
      <c r="D192" s="164" t="s">
        <v>439</v>
      </c>
      <c r="E192" s="104">
        <v>1</v>
      </c>
      <c r="F192" s="169">
        <v>1</v>
      </c>
      <c r="G192" s="169">
        <v>8</v>
      </c>
      <c r="H192" s="169">
        <v>3.5</v>
      </c>
      <c r="I192" s="170">
        <v>1.20869</v>
      </c>
      <c r="J192" s="171">
        <v>0.14674999999999999</v>
      </c>
      <c r="K192" s="172">
        <v>77.23684210526315</v>
      </c>
      <c r="L192" s="168"/>
      <c r="M192" s="118">
        <v>22.163344781129201</v>
      </c>
      <c r="N192" s="106">
        <v>83.225514017598201</v>
      </c>
      <c r="O192" s="104">
        <v>1</v>
      </c>
    </row>
    <row r="193" spans="2:15" ht="15">
      <c r="B193" s="104">
        <v>116</v>
      </c>
      <c r="C193" s="164" t="s">
        <v>387</v>
      </c>
      <c r="D193" s="164" t="s">
        <v>440</v>
      </c>
      <c r="E193" s="104">
        <v>1</v>
      </c>
      <c r="F193" s="169">
        <v>1</v>
      </c>
      <c r="G193" s="169">
        <v>8</v>
      </c>
      <c r="H193" s="169">
        <v>3.5</v>
      </c>
      <c r="I193" s="170">
        <v>1.20869</v>
      </c>
      <c r="J193" s="171">
        <v>0.14674999999999999</v>
      </c>
      <c r="K193" s="172">
        <v>77.23684210526315</v>
      </c>
      <c r="L193" s="168"/>
      <c r="M193" s="118">
        <v>22.169451069260798</v>
      </c>
      <c r="N193" s="106">
        <v>83.225951836654403</v>
      </c>
      <c r="O193" s="104">
        <v>1</v>
      </c>
    </row>
    <row r="194" spans="2:15" ht="15">
      <c r="B194" s="104">
        <v>117</v>
      </c>
      <c r="C194" s="164" t="s">
        <v>387</v>
      </c>
      <c r="D194" s="164" t="s">
        <v>441</v>
      </c>
      <c r="E194" s="104">
        <v>1</v>
      </c>
      <c r="F194" s="169">
        <v>1</v>
      </c>
      <c r="G194" s="169">
        <v>8</v>
      </c>
      <c r="H194" s="169">
        <v>3.5</v>
      </c>
      <c r="I194" s="170">
        <v>1.20869</v>
      </c>
      <c r="J194" s="171">
        <v>0.14674999999999999</v>
      </c>
      <c r="K194" s="172">
        <v>77.23684210526315</v>
      </c>
      <c r="L194" s="168"/>
      <c r="M194" s="118">
        <v>22.1724385404682</v>
      </c>
      <c r="N194" s="106">
        <v>83.2189467317544</v>
      </c>
      <c r="O194" s="104">
        <v>1</v>
      </c>
    </row>
    <row r="195" spans="2:15" ht="15">
      <c r="B195" s="104">
        <v>118</v>
      </c>
      <c r="C195" s="164" t="s">
        <v>387</v>
      </c>
      <c r="D195" s="164" t="s">
        <v>442</v>
      </c>
      <c r="E195" s="104">
        <v>1</v>
      </c>
      <c r="F195" s="169">
        <v>1</v>
      </c>
      <c r="G195" s="169">
        <v>8</v>
      </c>
      <c r="H195" s="169">
        <v>3.5</v>
      </c>
      <c r="I195" s="170">
        <v>1.20869</v>
      </c>
      <c r="J195" s="171">
        <v>0.14674999999999999</v>
      </c>
      <c r="K195" s="172">
        <v>77.23684210526315</v>
      </c>
      <c r="L195" s="168"/>
      <c r="M195" s="118">
        <v>22.170100071626599</v>
      </c>
      <c r="N195" s="106">
        <v>83.222861349198496</v>
      </c>
      <c r="O195" s="104">
        <v>1</v>
      </c>
    </row>
    <row r="196" spans="2:15" ht="15">
      <c r="B196" s="104">
        <v>119</v>
      </c>
      <c r="C196" s="164" t="s">
        <v>387</v>
      </c>
      <c r="D196" s="164" t="s">
        <v>443</v>
      </c>
      <c r="E196" s="104">
        <v>1</v>
      </c>
      <c r="F196" s="169">
        <v>1</v>
      </c>
      <c r="G196" s="169">
        <v>8</v>
      </c>
      <c r="H196" s="169">
        <v>3.5</v>
      </c>
      <c r="I196" s="170">
        <v>1.20869</v>
      </c>
      <c r="J196" s="171">
        <v>0.14674999999999999</v>
      </c>
      <c r="K196" s="172">
        <v>77.23684210526315</v>
      </c>
      <c r="L196" s="168"/>
      <c r="M196" s="118">
        <v>22.166679932175398</v>
      </c>
      <c r="N196" s="106">
        <v>83.219709051993505</v>
      </c>
      <c r="O196" s="104">
        <v>1</v>
      </c>
    </row>
    <row r="197" spans="2:15" ht="15">
      <c r="B197" s="104">
        <v>120</v>
      </c>
      <c r="C197" s="164" t="s">
        <v>310</v>
      </c>
      <c r="D197" s="164" t="s">
        <v>374</v>
      </c>
      <c r="E197" s="173">
        <v>1</v>
      </c>
      <c r="F197" s="174">
        <v>20</v>
      </c>
      <c r="G197" s="174">
        <v>20</v>
      </c>
      <c r="H197" s="174">
        <v>3</v>
      </c>
      <c r="I197" s="173">
        <v>1.25484</v>
      </c>
      <c r="J197" s="173">
        <v>1.1453599999999999</v>
      </c>
      <c r="K197" s="175">
        <f t="shared" ref="K197:K207" si="15">J197/0.0019</f>
        <v>602.82105263157894</v>
      </c>
      <c r="L197" s="173">
        <v>1.5</v>
      </c>
      <c r="M197" s="118">
        <v>22.160553040794099</v>
      </c>
      <c r="N197" s="106">
        <v>83.241254900373406</v>
      </c>
      <c r="O197" s="104">
        <v>1</v>
      </c>
    </row>
    <row r="198" spans="2:15" ht="15">
      <c r="B198" s="104">
        <v>121</v>
      </c>
      <c r="C198" s="164" t="s">
        <v>310</v>
      </c>
      <c r="D198" s="164" t="s">
        <v>375</v>
      </c>
      <c r="E198" s="173">
        <v>1</v>
      </c>
      <c r="F198" s="174">
        <v>20</v>
      </c>
      <c r="G198" s="174">
        <v>20</v>
      </c>
      <c r="H198" s="174">
        <v>3</v>
      </c>
      <c r="I198" s="173">
        <v>1.25484</v>
      </c>
      <c r="J198" s="173">
        <v>1.1453599999999999</v>
      </c>
      <c r="K198" s="175">
        <f t="shared" si="15"/>
        <v>602.82105263157894</v>
      </c>
      <c r="L198" s="173">
        <v>1.5</v>
      </c>
      <c r="M198" s="118">
        <v>22.1738292598234</v>
      </c>
      <c r="N198" s="106">
        <v>83.230855410084402</v>
      </c>
      <c r="O198" s="104">
        <v>1</v>
      </c>
    </row>
    <row r="199" spans="2:15" ht="15">
      <c r="B199" s="104">
        <v>122</v>
      </c>
      <c r="C199" s="164" t="s">
        <v>310</v>
      </c>
      <c r="D199" s="164" t="s">
        <v>376</v>
      </c>
      <c r="E199" s="173">
        <v>1</v>
      </c>
      <c r="F199" s="174">
        <v>20</v>
      </c>
      <c r="G199" s="174">
        <v>20</v>
      </c>
      <c r="H199" s="174">
        <v>3</v>
      </c>
      <c r="I199" s="173">
        <v>1.25484</v>
      </c>
      <c r="J199" s="173">
        <v>1.1453599999999999</v>
      </c>
      <c r="K199" s="175">
        <f t="shared" si="15"/>
        <v>602.82105263157894</v>
      </c>
      <c r="L199" s="173">
        <v>1.5</v>
      </c>
      <c r="M199" s="118">
        <v>22.1818336223341</v>
      </c>
      <c r="N199" s="106">
        <v>83.223767892185506</v>
      </c>
      <c r="O199" s="104">
        <v>1</v>
      </c>
    </row>
    <row r="200" spans="2:15" ht="15">
      <c r="B200" s="104">
        <v>123</v>
      </c>
      <c r="C200" s="165" t="s">
        <v>311</v>
      </c>
      <c r="D200" s="164" t="s">
        <v>377</v>
      </c>
      <c r="E200" s="104">
        <v>1</v>
      </c>
      <c r="F200" s="100">
        <f t="shared" ref="F200:F207" si="16">L200*125</f>
        <v>151.75</v>
      </c>
      <c r="G200" s="100">
        <f t="shared" ref="G200:G207" si="17">L200*95</f>
        <v>115.33</v>
      </c>
      <c r="H200" s="103">
        <v>0.3</v>
      </c>
      <c r="I200" s="99">
        <f t="shared" ref="I200:I207" si="18">L200*0.85</f>
        <v>1.0319</v>
      </c>
      <c r="J200" s="99">
        <f t="shared" ref="J200:J207" si="19">I200*0.95</f>
        <v>0.98030499999999998</v>
      </c>
      <c r="K200" s="100">
        <f t="shared" si="15"/>
        <v>515.95000000000005</v>
      </c>
      <c r="L200" s="165" t="s">
        <v>316</v>
      </c>
      <c r="M200" s="118">
        <v>22.162755013106398</v>
      </c>
      <c r="N200" s="106">
        <v>83.235990770073599</v>
      </c>
      <c r="O200" s="104">
        <v>1</v>
      </c>
    </row>
    <row r="201" spans="2:15" ht="15">
      <c r="B201" s="104">
        <v>124</v>
      </c>
      <c r="C201" s="165" t="s">
        <v>311</v>
      </c>
      <c r="D201" s="164" t="s">
        <v>378</v>
      </c>
      <c r="E201" s="104">
        <v>1</v>
      </c>
      <c r="F201" s="100">
        <f t="shared" si="16"/>
        <v>115.75</v>
      </c>
      <c r="G201" s="100">
        <f t="shared" si="17"/>
        <v>87.97</v>
      </c>
      <c r="H201" s="103">
        <v>0.3</v>
      </c>
      <c r="I201" s="99">
        <f t="shared" si="18"/>
        <v>0.78710000000000002</v>
      </c>
      <c r="J201" s="99">
        <f t="shared" si="19"/>
        <v>0.74774499999999999</v>
      </c>
      <c r="K201" s="100">
        <f t="shared" si="15"/>
        <v>393.55</v>
      </c>
      <c r="L201" s="165" t="s">
        <v>317</v>
      </c>
      <c r="M201" s="118">
        <v>22.1705147120269</v>
      </c>
      <c r="N201" s="106">
        <v>83.220033553176407</v>
      </c>
      <c r="O201" s="104">
        <v>1</v>
      </c>
    </row>
    <row r="202" spans="2:15" ht="15">
      <c r="B202" s="104">
        <v>125</v>
      </c>
      <c r="C202" s="165" t="s">
        <v>311</v>
      </c>
      <c r="D202" s="164" t="s">
        <v>379</v>
      </c>
      <c r="E202" s="104">
        <v>1</v>
      </c>
      <c r="F202" s="100">
        <f t="shared" si="16"/>
        <v>81.5</v>
      </c>
      <c r="G202" s="100">
        <f t="shared" si="17"/>
        <v>61.940000000000005</v>
      </c>
      <c r="H202" s="103">
        <v>0.3</v>
      </c>
      <c r="I202" s="99">
        <f t="shared" si="18"/>
        <v>0.55420000000000003</v>
      </c>
      <c r="J202" s="99">
        <f t="shared" si="19"/>
        <v>0.52649000000000001</v>
      </c>
      <c r="K202" s="100">
        <f t="shared" si="15"/>
        <v>277.10000000000002</v>
      </c>
      <c r="L202" s="165" t="s">
        <v>318</v>
      </c>
      <c r="M202" s="118">
        <v>22.175116962930002</v>
      </c>
      <c r="N202" s="106">
        <v>83.229351372855902</v>
      </c>
      <c r="O202" s="104">
        <v>1</v>
      </c>
    </row>
    <row r="203" spans="2:15" ht="15">
      <c r="B203" s="104">
        <v>126</v>
      </c>
      <c r="C203" s="165" t="s">
        <v>311</v>
      </c>
      <c r="D203" s="164" t="s">
        <v>380</v>
      </c>
      <c r="E203" s="104">
        <v>1</v>
      </c>
      <c r="F203" s="100">
        <f t="shared" si="16"/>
        <v>61.75</v>
      </c>
      <c r="G203" s="100">
        <f t="shared" si="17"/>
        <v>46.93</v>
      </c>
      <c r="H203" s="103">
        <v>0.3</v>
      </c>
      <c r="I203" s="99">
        <f t="shared" si="18"/>
        <v>0.4199</v>
      </c>
      <c r="J203" s="99">
        <f t="shared" si="19"/>
        <v>0.39890499999999995</v>
      </c>
      <c r="K203" s="100">
        <f t="shared" si="15"/>
        <v>209.95</v>
      </c>
      <c r="L203" s="165" t="s">
        <v>319</v>
      </c>
      <c r="M203" s="118">
        <v>22.17581747342</v>
      </c>
      <c r="N203" s="106">
        <v>83.220512578731999</v>
      </c>
      <c r="O203" s="104">
        <v>1</v>
      </c>
    </row>
    <row r="204" spans="2:15" ht="15">
      <c r="B204" s="104">
        <v>127</v>
      </c>
      <c r="C204" s="165" t="s">
        <v>311</v>
      </c>
      <c r="D204" s="164" t="s">
        <v>381</v>
      </c>
      <c r="E204" s="104">
        <v>1</v>
      </c>
      <c r="F204" s="100">
        <f t="shared" si="16"/>
        <v>28.249999999999996</v>
      </c>
      <c r="G204" s="100">
        <f t="shared" si="17"/>
        <v>21.47</v>
      </c>
      <c r="H204" s="103">
        <v>0.3</v>
      </c>
      <c r="I204" s="99">
        <f t="shared" si="18"/>
        <v>0.19209999999999997</v>
      </c>
      <c r="J204" s="99">
        <f t="shared" si="19"/>
        <v>0.18249499999999996</v>
      </c>
      <c r="K204" s="100">
        <f t="shared" si="15"/>
        <v>96.049999999999983</v>
      </c>
      <c r="L204" s="165">
        <f>0.05+ 0.176</f>
        <v>0.22599999999999998</v>
      </c>
      <c r="M204" s="118">
        <v>22.1673701410405</v>
      </c>
      <c r="N204" s="106">
        <v>83.214393413569397</v>
      </c>
      <c r="O204" s="104">
        <v>1</v>
      </c>
    </row>
    <row r="205" spans="2:15" ht="15">
      <c r="B205" s="104">
        <v>128</v>
      </c>
      <c r="C205" s="165" t="s">
        <v>311</v>
      </c>
      <c r="D205" s="164" t="s">
        <v>382</v>
      </c>
      <c r="E205" s="104">
        <v>1</v>
      </c>
      <c r="F205" s="100">
        <f t="shared" si="16"/>
        <v>25.25</v>
      </c>
      <c r="G205" s="100">
        <f t="shared" si="17"/>
        <v>19.190000000000001</v>
      </c>
      <c r="H205" s="103">
        <v>0.3</v>
      </c>
      <c r="I205" s="99">
        <f t="shared" si="18"/>
        <v>0.17170000000000002</v>
      </c>
      <c r="J205" s="99">
        <f t="shared" si="19"/>
        <v>0.16311500000000001</v>
      </c>
      <c r="K205" s="100">
        <f t="shared" si="15"/>
        <v>85.850000000000009</v>
      </c>
      <c r="L205" s="165" t="s">
        <v>320</v>
      </c>
      <c r="M205" s="118">
        <v>22.172644572965201</v>
      </c>
      <c r="N205" s="106">
        <v>83.242892858725099</v>
      </c>
      <c r="O205" s="104">
        <v>1</v>
      </c>
    </row>
    <row r="206" spans="2:15" ht="15">
      <c r="B206" s="104">
        <v>129</v>
      </c>
      <c r="C206" s="165" t="s">
        <v>311</v>
      </c>
      <c r="D206" s="164" t="s">
        <v>344</v>
      </c>
      <c r="E206" s="104">
        <v>1</v>
      </c>
      <c r="F206" s="100">
        <f t="shared" si="16"/>
        <v>47.5</v>
      </c>
      <c r="G206" s="100">
        <f t="shared" si="17"/>
        <v>36.1</v>
      </c>
      <c r="H206" s="103">
        <v>0.3</v>
      </c>
      <c r="I206" s="99">
        <f t="shared" si="18"/>
        <v>0.32300000000000001</v>
      </c>
      <c r="J206" s="99">
        <f t="shared" si="19"/>
        <v>0.30685000000000001</v>
      </c>
      <c r="K206" s="100">
        <f t="shared" si="15"/>
        <v>161.5</v>
      </c>
      <c r="L206" s="165" t="s">
        <v>321</v>
      </c>
      <c r="M206" s="118">
        <v>22.177818564047602</v>
      </c>
      <c r="N206" s="106">
        <v>83.215912903235207</v>
      </c>
      <c r="O206" s="104">
        <v>1</v>
      </c>
    </row>
    <row r="207" spans="2:15" ht="15">
      <c r="B207" s="104">
        <v>130</v>
      </c>
      <c r="C207" s="165" t="s">
        <v>311</v>
      </c>
      <c r="D207" s="164" t="s">
        <v>383</v>
      </c>
      <c r="E207" s="104">
        <v>1</v>
      </c>
      <c r="F207" s="100">
        <f t="shared" si="16"/>
        <v>92.625</v>
      </c>
      <c r="G207" s="100">
        <f t="shared" si="17"/>
        <v>70.394999999999996</v>
      </c>
      <c r="H207" s="103">
        <v>0.3</v>
      </c>
      <c r="I207" s="99">
        <f t="shared" si="18"/>
        <v>0.62985000000000002</v>
      </c>
      <c r="J207" s="99">
        <f t="shared" si="19"/>
        <v>0.59835749999999999</v>
      </c>
      <c r="K207" s="100">
        <f t="shared" si="15"/>
        <v>314.92500000000001</v>
      </c>
      <c r="L207" s="165" t="s">
        <v>322</v>
      </c>
      <c r="M207" s="118">
        <v>22.179433343743298</v>
      </c>
      <c r="N207" s="106">
        <v>83.241337313372298</v>
      </c>
      <c r="O207" s="104">
        <v>1</v>
      </c>
    </row>
    <row r="208" spans="2:15" ht="15">
      <c r="B208" s="104">
        <v>131</v>
      </c>
      <c r="C208" s="165" t="s">
        <v>310</v>
      </c>
      <c r="D208" s="164" t="s">
        <v>384</v>
      </c>
      <c r="E208" s="173">
        <v>1</v>
      </c>
      <c r="F208" s="174">
        <v>20</v>
      </c>
      <c r="G208" s="174">
        <v>20</v>
      </c>
      <c r="H208" s="174">
        <v>3</v>
      </c>
      <c r="I208" s="173">
        <v>1.25484</v>
      </c>
      <c r="J208" s="173">
        <v>1.1453599999999999</v>
      </c>
      <c r="K208" s="175">
        <f t="shared" ref="K208" si="20">J208/0.0019</f>
        <v>602.82105263157894</v>
      </c>
      <c r="L208" s="173">
        <v>1.5</v>
      </c>
      <c r="M208" s="118">
        <v>22.163131022413499</v>
      </c>
      <c r="N208" s="106">
        <v>83.249609518129205</v>
      </c>
      <c r="O208" s="104">
        <v>1</v>
      </c>
    </row>
    <row r="209" spans="2:15" ht="15">
      <c r="B209" s="104">
        <v>132</v>
      </c>
      <c r="C209" s="165" t="s">
        <v>307</v>
      </c>
      <c r="D209" s="164" t="s">
        <v>385</v>
      </c>
      <c r="E209" s="104">
        <v>1</v>
      </c>
      <c r="F209" s="100">
        <f>L209*125</f>
        <v>28.375</v>
      </c>
      <c r="G209" s="100">
        <f>L209*95</f>
        <v>21.565000000000001</v>
      </c>
      <c r="H209" s="103">
        <v>0.3</v>
      </c>
      <c r="I209" s="99">
        <f>L209*0.85</f>
        <v>0.19295000000000001</v>
      </c>
      <c r="J209" s="99">
        <f>I209*0.95</f>
        <v>0.18330250000000001</v>
      </c>
      <c r="K209" s="100">
        <f>J209/0.0019</f>
        <v>96.475000000000009</v>
      </c>
      <c r="L209" s="165" t="s">
        <v>323</v>
      </c>
      <c r="M209" s="118">
        <v>22.166731440299699</v>
      </c>
      <c r="N209" s="106">
        <v>83.217339678277298</v>
      </c>
      <c r="O209" s="104">
        <v>1</v>
      </c>
    </row>
    <row r="210" spans="2:15" ht="15">
      <c r="B210" s="104">
        <v>133</v>
      </c>
      <c r="C210" s="165" t="s">
        <v>309</v>
      </c>
      <c r="D210" s="164" t="s">
        <v>444</v>
      </c>
      <c r="E210" s="173">
        <v>1</v>
      </c>
      <c r="F210" s="174">
        <v>4.25</v>
      </c>
      <c r="G210" s="174">
        <v>2</v>
      </c>
      <c r="H210" s="173"/>
      <c r="I210" s="173">
        <v>0.45512000000000002</v>
      </c>
      <c r="J210" s="173">
        <v>7.6310000000000003E-2</v>
      </c>
      <c r="K210" s="175">
        <f t="shared" ref="K210:K212" si="21">J210/0.0019</f>
        <v>40.163157894736841</v>
      </c>
      <c r="L210" s="165"/>
      <c r="M210" s="118">
        <v>22.173677310856799</v>
      </c>
      <c r="N210" s="106">
        <v>83.240987058127303</v>
      </c>
      <c r="O210" s="104">
        <v>1</v>
      </c>
    </row>
    <row r="211" spans="2:15" ht="15">
      <c r="B211" s="104">
        <v>134</v>
      </c>
      <c r="C211" s="165" t="s">
        <v>309</v>
      </c>
      <c r="D211" s="164" t="s">
        <v>417</v>
      </c>
      <c r="E211" s="173">
        <v>1</v>
      </c>
      <c r="F211" s="174">
        <v>4.25</v>
      </c>
      <c r="G211" s="174">
        <v>2</v>
      </c>
      <c r="H211" s="173"/>
      <c r="I211" s="173">
        <v>0.45512000000000002</v>
      </c>
      <c r="J211" s="173">
        <v>7.6310000000000003E-2</v>
      </c>
      <c r="K211" s="175">
        <f t="shared" si="21"/>
        <v>40.163157894736841</v>
      </c>
      <c r="L211" s="165"/>
      <c r="M211" s="118">
        <v>22.159121114939499</v>
      </c>
      <c r="N211" s="106">
        <v>83.236207104195501</v>
      </c>
      <c r="O211" s="104">
        <v>1</v>
      </c>
    </row>
    <row r="212" spans="2:15" ht="15">
      <c r="B212" s="104">
        <v>135</v>
      </c>
      <c r="C212" s="164" t="s">
        <v>312</v>
      </c>
      <c r="D212" s="164" t="s">
        <v>386</v>
      </c>
      <c r="E212" s="173">
        <v>1</v>
      </c>
      <c r="F212" s="167">
        <v>105</v>
      </c>
      <c r="G212" s="167">
        <v>90</v>
      </c>
      <c r="H212" s="167">
        <v>0.9</v>
      </c>
      <c r="I212" s="173">
        <v>9.3810000000000002</v>
      </c>
      <c r="J212" s="177">
        <f t="shared" ref="J212" si="22">I212*0.95</f>
        <v>8.9119499999999992</v>
      </c>
      <c r="K212" s="175">
        <f t="shared" si="21"/>
        <v>4690.5</v>
      </c>
      <c r="L212" s="173">
        <v>9</v>
      </c>
      <c r="M212" s="118">
        <v>22.159121114939499</v>
      </c>
      <c r="N212" s="106">
        <v>83.236207104195501</v>
      </c>
      <c r="O212" s="104">
        <v>10</v>
      </c>
    </row>
    <row r="213" spans="2:15" ht="15">
      <c r="B213" s="104">
        <v>136</v>
      </c>
      <c r="C213" s="164" t="s">
        <v>312</v>
      </c>
      <c r="D213" s="164" t="s">
        <v>386</v>
      </c>
      <c r="E213" s="169">
        <v>1</v>
      </c>
      <c r="F213" s="169">
        <v>80</v>
      </c>
      <c r="G213" s="169">
        <v>72</v>
      </c>
      <c r="H213" s="169">
        <v>0.9</v>
      </c>
      <c r="I213" s="170">
        <v>6.9872100000000001</v>
      </c>
      <c r="J213" s="171">
        <v>6.2186168999999998</v>
      </c>
      <c r="K213" s="172">
        <v>3272.9562631578947</v>
      </c>
      <c r="L213" s="169">
        <v>8</v>
      </c>
      <c r="M213" s="118">
        <v>22.1817512093353</v>
      </c>
      <c r="N213" s="106">
        <v>83.218627381383897</v>
      </c>
      <c r="O213" s="104">
        <v>10</v>
      </c>
    </row>
    <row r="214" spans="2:15" ht="15">
      <c r="B214" s="104">
        <v>137</v>
      </c>
      <c r="C214" s="165" t="s">
        <v>310</v>
      </c>
      <c r="D214" s="164" t="s">
        <v>445</v>
      </c>
      <c r="E214" s="173">
        <v>1</v>
      </c>
      <c r="F214" s="174">
        <v>20</v>
      </c>
      <c r="G214" s="174">
        <v>20</v>
      </c>
      <c r="H214" s="174">
        <v>3</v>
      </c>
      <c r="I214" s="173">
        <v>1.25484</v>
      </c>
      <c r="J214" s="173">
        <v>1.1453599999999999</v>
      </c>
      <c r="K214" s="175">
        <f t="shared" ref="K214:K216" si="23">J214/0.0019</f>
        <v>602.82105263157894</v>
      </c>
      <c r="L214" s="173">
        <v>1.5</v>
      </c>
      <c r="M214" s="118">
        <v>22.183319631719101</v>
      </c>
      <c r="N214" s="106">
        <v>83.212204318288101</v>
      </c>
      <c r="O214" s="104">
        <v>1</v>
      </c>
    </row>
    <row r="215" spans="2:15" ht="15">
      <c r="B215" s="104">
        <v>138</v>
      </c>
      <c r="C215" s="164" t="s">
        <v>312</v>
      </c>
      <c r="D215" s="164" t="s">
        <v>386</v>
      </c>
      <c r="E215" s="173">
        <v>1</v>
      </c>
      <c r="F215" s="167">
        <v>105</v>
      </c>
      <c r="G215" s="167">
        <v>90</v>
      </c>
      <c r="H215" s="167">
        <v>0.9</v>
      </c>
      <c r="I215" s="173">
        <v>9.3810000000000002</v>
      </c>
      <c r="J215" s="177">
        <f t="shared" ref="J215:J216" si="24">I215*0.95</f>
        <v>8.9119499999999992</v>
      </c>
      <c r="K215" s="175">
        <f t="shared" si="23"/>
        <v>4690.5</v>
      </c>
      <c r="L215" s="173">
        <v>9</v>
      </c>
      <c r="M215" s="118">
        <v>22.185768843027901</v>
      </c>
      <c r="N215" s="106">
        <v>83.215845942673596</v>
      </c>
      <c r="O215" s="104">
        <v>10</v>
      </c>
    </row>
    <row r="216" spans="2:15" ht="15">
      <c r="B216" s="104">
        <v>139</v>
      </c>
      <c r="C216" s="164" t="s">
        <v>312</v>
      </c>
      <c r="D216" s="164" t="s">
        <v>386</v>
      </c>
      <c r="E216" s="173">
        <v>1</v>
      </c>
      <c r="F216" s="167">
        <v>100</v>
      </c>
      <c r="G216" s="167">
        <v>90</v>
      </c>
      <c r="H216" s="167">
        <v>0.9</v>
      </c>
      <c r="I216" s="173">
        <v>8.9339999999999993</v>
      </c>
      <c r="J216" s="177">
        <f t="shared" si="24"/>
        <v>8.4872999999999994</v>
      </c>
      <c r="K216" s="175">
        <f t="shared" si="23"/>
        <v>4467</v>
      </c>
      <c r="L216" s="173">
        <v>9</v>
      </c>
      <c r="M216" s="118">
        <v>22.163344781129201</v>
      </c>
      <c r="N216" s="106">
        <v>83.225514017598201</v>
      </c>
      <c r="O216" s="104">
        <v>10</v>
      </c>
    </row>
    <row r="217" spans="2:15" ht="15">
      <c r="B217" s="104">
        <v>140</v>
      </c>
      <c r="C217" s="164" t="s">
        <v>312</v>
      </c>
      <c r="D217" s="164" t="s">
        <v>386</v>
      </c>
      <c r="E217" s="173">
        <v>1</v>
      </c>
      <c r="F217" s="167">
        <v>105</v>
      </c>
      <c r="G217" s="167">
        <v>90</v>
      </c>
      <c r="H217" s="167">
        <v>0.9</v>
      </c>
      <c r="I217" s="173">
        <v>9.3810000000000002</v>
      </c>
      <c r="J217" s="177">
        <f t="shared" ref="J217:J218" si="25">I217*0.95</f>
        <v>8.9119499999999992</v>
      </c>
      <c r="K217" s="175">
        <f t="shared" ref="K217:K218" si="26">J217/0.0019</f>
        <v>4690.5</v>
      </c>
      <c r="L217" s="173">
        <v>9</v>
      </c>
      <c r="M217" s="106">
        <v>22.169451069260798</v>
      </c>
      <c r="N217" s="106">
        <v>83.225951836654403</v>
      </c>
      <c r="O217" s="104">
        <v>10</v>
      </c>
    </row>
    <row r="218" spans="2:15" ht="15">
      <c r="B218" s="104">
        <v>141</v>
      </c>
      <c r="C218" s="164" t="s">
        <v>312</v>
      </c>
      <c r="D218" s="164" t="s">
        <v>386</v>
      </c>
      <c r="E218" s="173">
        <v>1</v>
      </c>
      <c r="F218" s="167">
        <v>100</v>
      </c>
      <c r="G218" s="167">
        <v>90</v>
      </c>
      <c r="H218" s="167">
        <v>0.9</v>
      </c>
      <c r="I218" s="173">
        <v>8.9339999999999993</v>
      </c>
      <c r="J218" s="177">
        <f t="shared" si="25"/>
        <v>8.4872999999999994</v>
      </c>
      <c r="K218" s="175">
        <f t="shared" si="26"/>
        <v>4467</v>
      </c>
      <c r="L218" s="173">
        <v>9</v>
      </c>
      <c r="M218" s="106">
        <v>22.1724385404682</v>
      </c>
      <c r="N218" s="106">
        <v>83.2189467317544</v>
      </c>
      <c r="O218" s="104">
        <v>10</v>
      </c>
    </row>
    <row r="219" spans="2:15" ht="15">
      <c r="B219" s="104">
        <v>142</v>
      </c>
      <c r="C219" s="164" t="s">
        <v>313</v>
      </c>
      <c r="D219" s="164" t="s">
        <v>386</v>
      </c>
      <c r="E219" s="173">
        <v>1</v>
      </c>
      <c r="F219" s="166">
        <v>15</v>
      </c>
      <c r="G219" s="166" t="s">
        <v>265</v>
      </c>
      <c r="H219" s="166">
        <v>1.6</v>
      </c>
      <c r="I219" s="173">
        <v>10.7822</v>
      </c>
      <c r="J219" s="173">
        <v>3.72356</v>
      </c>
      <c r="K219" s="173">
        <f>J219/0.0019</f>
        <v>1959.7684210526315</v>
      </c>
      <c r="L219" s="178">
        <v>10</v>
      </c>
      <c r="M219" s="106">
        <v>22.159121114939499</v>
      </c>
      <c r="N219" s="106">
        <v>83.236207104195501</v>
      </c>
      <c r="O219" s="104">
        <v>10</v>
      </c>
    </row>
    <row r="220" spans="2:15" ht="15">
      <c r="B220" s="104">
        <v>143</v>
      </c>
      <c r="C220" s="164" t="s">
        <v>313</v>
      </c>
      <c r="D220" s="164" t="s">
        <v>386</v>
      </c>
      <c r="E220" s="173">
        <v>1</v>
      </c>
      <c r="F220" s="166">
        <v>15</v>
      </c>
      <c r="G220" s="166" t="s">
        <v>265</v>
      </c>
      <c r="H220" s="166">
        <v>1.6</v>
      </c>
      <c r="I220" s="173">
        <v>10.7822</v>
      </c>
      <c r="J220" s="173">
        <v>3.72356</v>
      </c>
      <c r="K220" s="173">
        <f>J220/0.0019</f>
        <v>1959.7684210526315</v>
      </c>
      <c r="L220" s="178">
        <v>10</v>
      </c>
      <c r="M220" s="106">
        <v>22.1817512093353</v>
      </c>
      <c r="N220" s="106">
        <v>83.218627381383897</v>
      </c>
      <c r="O220" s="104">
        <v>10</v>
      </c>
    </row>
    <row r="221" spans="2:15" ht="15">
      <c r="B221" s="104">
        <v>144</v>
      </c>
      <c r="C221" s="165" t="s">
        <v>310</v>
      </c>
      <c r="D221" s="164" t="s">
        <v>446</v>
      </c>
      <c r="E221" s="173">
        <v>1</v>
      </c>
      <c r="F221" s="174">
        <v>20</v>
      </c>
      <c r="G221" s="174">
        <v>20</v>
      </c>
      <c r="H221" s="174">
        <v>3</v>
      </c>
      <c r="I221" s="173">
        <v>1.25484</v>
      </c>
      <c r="J221" s="173">
        <v>1.1453599999999999</v>
      </c>
      <c r="K221" s="175">
        <f t="shared" ref="K221:K225" si="27">J221/0.0019</f>
        <v>602.82105263157894</v>
      </c>
      <c r="L221" s="173">
        <v>1.5</v>
      </c>
      <c r="M221" s="106">
        <v>22.183319631719101</v>
      </c>
      <c r="N221" s="106">
        <v>83.212204318288101</v>
      </c>
      <c r="O221" s="104">
        <v>1</v>
      </c>
    </row>
    <row r="222" spans="2:15" ht="15">
      <c r="B222" s="104">
        <v>145</v>
      </c>
      <c r="C222" s="165" t="s">
        <v>310</v>
      </c>
      <c r="D222" s="164" t="s">
        <v>447</v>
      </c>
      <c r="E222" s="173">
        <v>1</v>
      </c>
      <c r="F222" s="174">
        <v>20</v>
      </c>
      <c r="G222" s="174">
        <v>20</v>
      </c>
      <c r="H222" s="174">
        <v>3</v>
      </c>
      <c r="I222" s="173">
        <v>1.25484</v>
      </c>
      <c r="J222" s="173">
        <v>1.1453599999999999</v>
      </c>
      <c r="K222" s="175">
        <f t="shared" si="27"/>
        <v>602.82105263157894</v>
      </c>
      <c r="L222" s="173">
        <v>1.5</v>
      </c>
      <c r="M222" s="106">
        <v>22.185768843027901</v>
      </c>
      <c r="N222" s="106">
        <v>83.215845942673596</v>
      </c>
      <c r="O222" s="104">
        <v>1</v>
      </c>
    </row>
    <row r="223" spans="2:15" ht="15">
      <c r="B223" s="104">
        <v>146</v>
      </c>
      <c r="C223" s="165" t="s">
        <v>310</v>
      </c>
      <c r="D223" s="164" t="s">
        <v>448</v>
      </c>
      <c r="E223" s="173">
        <v>1</v>
      </c>
      <c r="F223" s="174">
        <v>20</v>
      </c>
      <c r="G223" s="174">
        <v>20</v>
      </c>
      <c r="H223" s="174">
        <v>3</v>
      </c>
      <c r="I223" s="173">
        <v>1.25484</v>
      </c>
      <c r="J223" s="173">
        <v>1.1453599999999999</v>
      </c>
      <c r="K223" s="175">
        <f t="shared" si="27"/>
        <v>602.82105263157894</v>
      </c>
      <c r="L223" s="173">
        <v>1.5</v>
      </c>
      <c r="M223" s="106">
        <v>22.163344781129201</v>
      </c>
      <c r="N223" s="106">
        <v>83.225514017598201</v>
      </c>
      <c r="O223" s="104">
        <v>1</v>
      </c>
    </row>
    <row r="224" spans="2:15" ht="15">
      <c r="B224" s="104">
        <v>147</v>
      </c>
      <c r="C224" s="165" t="s">
        <v>314</v>
      </c>
      <c r="D224" s="164" t="s">
        <v>386</v>
      </c>
      <c r="E224" s="173">
        <v>1</v>
      </c>
      <c r="F224" s="173">
        <v>250</v>
      </c>
      <c r="G224" s="173">
        <v>100</v>
      </c>
      <c r="H224" s="173"/>
      <c r="I224" s="177">
        <f>L224*4.13616</f>
        <v>10.340400000000001</v>
      </c>
      <c r="J224" s="177">
        <f>I224*16/100</f>
        <v>1.6544640000000002</v>
      </c>
      <c r="K224" s="175">
        <f t="shared" si="27"/>
        <v>870.77052631578954</v>
      </c>
      <c r="L224" s="173">
        <v>2.5</v>
      </c>
      <c r="M224" s="106">
        <v>22.169451069260798</v>
      </c>
      <c r="N224" s="106">
        <v>83.225951836654403</v>
      </c>
      <c r="O224" s="104">
        <v>1</v>
      </c>
    </row>
    <row r="225" spans="2:15" ht="15">
      <c r="B225" s="104">
        <v>148</v>
      </c>
      <c r="C225" s="165" t="s">
        <v>314</v>
      </c>
      <c r="D225" s="164" t="s">
        <v>386</v>
      </c>
      <c r="E225" s="173">
        <v>1</v>
      </c>
      <c r="F225" s="173">
        <v>250</v>
      </c>
      <c r="G225" s="173">
        <v>100</v>
      </c>
      <c r="H225" s="173"/>
      <c r="I225" s="177">
        <f>L225*4.13616</f>
        <v>10.340400000000001</v>
      </c>
      <c r="J225" s="177">
        <f>I225*16/100</f>
        <v>1.6544640000000002</v>
      </c>
      <c r="K225" s="175">
        <f t="shared" si="27"/>
        <v>870.77052631578954</v>
      </c>
      <c r="L225" s="173">
        <v>2.5</v>
      </c>
      <c r="M225" s="106">
        <v>22.1724385404682</v>
      </c>
      <c r="N225" s="106">
        <v>83.2189467317544</v>
      </c>
      <c r="O225" s="104">
        <v>1</v>
      </c>
    </row>
    <row r="226" spans="2:15" ht="15">
      <c r="B226" s="104">
        <v>149</v>
      </c>
      <c r="C226" s="165" t="s">
        <v>315</v>
      </c>
      <c r="D226" s="164" t="s">
        <v>386</v>
      </c>
      <c r="E226" s="169">
        <v>1</v>
      </c>
      <c r="F226" s="169">
        <v>4</v>
      </c>
      <c r="G226" s="169">
        <v>1.5</v>
      </c>
      <c r="H226" s="169">
        <v>1</v>
      </c>
      <c r="I226" s="176">
        <v>0.12</v>
      </c>
      <c r="J226" s="176">
        <f>I226*0.23</f>
        <v>2.76E-2</v>
      </c>
      <c r="K226" s="172">
        <f>J226/0.0019</f>
        <v>14.526315789473683</v>
      </c>
      <c r="L226" s="166"/>
      <c r="M226" s="106">
        <v>22.170100071626599</v>
      </c>
      <c r="N226" s="106">
        <v>83.222861349198496</v>
      </c>
      <c r="O226" s="104">
        <v>1</v>
      </c>
    </row>
    <row r="227" spans="2:15" ht="15">
      <c r="B227" s="104">
        <v>150</v>
      </c>
      <c r="C227" s="165" t="s">
        <v>315</v>
      </c>
      <c r="D227" s="164" t="s">
        <v>386</v>
      </c>
      <c r="E227" s="169">
        <v>1</v>
      </c>
      <c r="F227" s="169">
        <v>4</v>
      </c>
      <c r="G227" s="169">
        <v>1.5</v>
      </c>
      <c r="H227" s="169">
        <v>1</v>
      </c>
      <c r="I227" s="176">
        <v>0.12</v>
      </c>
      <c r="J227" s="176">
        <f>I227*0.23</f>
        <v>2.76E-2</v>
      </c>
      <c r="K227" s="172">
        <f>J227/0.0019</f>
        <v>14.526315789473683</v>
      </c>
      <c r="L227" s="166"/>
      <c r="M227" s="106">
        <v>22.166679932175398</v>
      </c>
      <c r="N227" s="106">
        <v>83.219709051993505</v>
      </c>
      <c r="O227" s="104">
        <v>1</v>
      </c>
    </row>
    <row r="228" spans="2:15">
      <c r="I228" s="112">
        <f>SUM(I78:I227)</f>
        <v>187.82377999999991</v>
      </c>
      <c r="J228" s="112">
        <f t="shared" ref="J228:O228" si="28">SUM(J78:J227)</f>
        <v>106.97638990000004</v>
      </c>
      <c r="K228" s="112">
        <f t="shared" si="28"/>
        <v>56303.363105263175</v>
      </c>
      <c r="L228" s="112">
        <f t="shared" si="28"/>
        <v>130.94200000000001</v>
      </c>
      <c r="M228" s="112">
        <f t="shared" si="28"/>
        <v>3325.6122477809745</v>
      </c>
      <c r="N228" s="112">
        <f t="shared" si="28"/>
        <v>12484.419688156948</v>
      </c>
      <c r="O228" s="112">
        <f t="shared" si="28"/>
        <v>213</v>
      </c>
    </row>
  </sheetData>
  <autoFilter ref="A76:O228"/>
  <mergeCells count="25">
    <mergeCell ref="B2:O2"/>
    <mergeCell ref="E10:L10"/>
    <mergeCell ref="B77:O77"/>
    <mergeCell ref="B75:B76"/>
    <mergeCell ref="C75:C76"/>
    <mergeCell ref="D75:D76"/>
    <mergeCell ref="E75:E76"/>
    <mergeCell ref="F75:H75"/>
    <mergeCell ref="E7:K7"/>
    <mergeCell ref="E8:K8"/>
    <mergeCell ref="E9:K9"/>
    <mergeCell ref="O75:O76"/>
    <mergeCell ref="M75:M76"/>
    <mergeCell ref="N75:N76"/>
    <mergeCell ref="E46:F46"/>
    <mergeCell ref="E43:F43"/>
    <mergeCell ref="E36:F36"/>
    <mergeCell ref="E34:F34"/>
    <mergeCell ref="D74:O74"/>
    <mergeCell ref="E4:L4"/>
    <mergeCell ref="E6:O6"/>
    <mergeCell ref="E17:O18"/>
    <mergeCell ref="E44:F44"/>
    <mergeCell ref="E45:F45"/>
    <mergeCell ref="E13:F1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J40" sqref="J40"/>
    </sheetView>
  </sheetViews>
  <sheetFormatPr defaultRowHeight="15"/>
  <cols>
    <col min="1" max="1" width="62.7109375" customWidth="1"/>
  </cols>
  <sheetData>
    <row r="1" spans="1:7" ht="21" customHeight="1">
      <c r="A1" s="156" t="s">
        <v>221</v>
      </c>
      <c r="B1" s="156"/>
      <c r="C1" s="156"/>
      <c r="D1" s="156"/>
      <c r="E1" s="156"/>
      <c r="F1" s="156"/>
      <c r="G1" s="56" t="s">
        <v>222</v>
      </c>
    </row>
    <row r="2" spans="1:7">
      <c r="A2" s="155" t="s">
        <v>33</v>
      </c>
      <c r="B2" s="155"/>
      <c r="C2" s="155"/>
      <c r="D2" s="155"/>
      <c r="E2" s="155"/>
      <c r="F2" s="155"/>
      <c r="G2" s="155"/>
    </row>
    <row r="3" spans="1:7">
      <c r="A3" s="57" t="s">
        <v>34</v>
      </c>
      <c r="B3" s="154">
        <v>302</v>
      </c>
      <c r="C3" s="154"/>
      <c r="D3" s="154"/>
      <c r="E3" s="154"/>
      <c r="F3" s="154"/>
      <c r="G3" s="154"/>
    </row>
    <row r="4" spans="1:7">
      <c r="A4" s="57" t="s">
        <v>35</v>
      </c>
      <c r="B4" s="157">
        <v>1445</v>
      </c>
      <c r="C4" s="157"/>
      <c r="D4" s="157"/>
      <c r="E4" s="157"/>
      <c r="F4" s="157"/>
      <c r="G4" s="157"/>
    </row>
    <row r="5" spans="1:7">
      <c r="A5" s="57" t="s">
        <v>36</v>
      </c>
      <c r="B5" s="154">
        <v>291</v>
      </c>
      <c r="C5" s="154"/>
      <c r="D5" s="154"/>
      <c r="E5" s="154"/>
      <c r="F5" s="154"/>
      <c r="G5" s="154"/>
    </row>
    <row r="6" spans="1:7">
      <c r="A6" s="57" t="s">
        <v>37</v>
      </c>
      <c r="B6" s="157">
        <v>1329</v>
      </c>
      <c r="C6" s="157"/>
      <c r="D6" s="157"/>
      <c r="E6" s="157"/>
      <c r="F6" s="157"/>
      <c r="G6" s="157"/>
    </row>
    <row r="7" spans="1:7">
      <c r="A7" s="57" t="s">
        <v>38</v>
      </c>
      <c r="B7" s="154">
        <v>1.05</v>
      </c>
      <c r="C7" s="154"/>
      <c r="D7" s="154"/>
      <c r="E7" s="154"/>
      <c r="F7" s="154"/>
      <c r="G7" s="154"/>
    </row>
    <row r="8" spans="1:7">
      <c r="A8" s="57" t="s">
        <v>39</v>
      </c>
      <c r="B8" s="154">
        <v>65.459999999999994</v>
      </c>
      <c r="C8" s="154"/>
      <c r="D8" s="154"/>
      <c r="E8" s="154"/>
      <c r="F8" s="154"/>
      <c r="G8" s="154"/>
    </row>
    <row r="9" spans="1:7" ht="21">
      <c r="A9" s="58" t="s">
        <v>40</v>
      </c>
      <c r="B9" s="59" t="s">
        <v>41</v>
      </c>
      <c r="C9" s="59" t="s">
        <v>42</v>
      </c>
      <c r="D9" s="59" t="s">
        <v>43</v>
      </c>
      <c r="E9" s="59" t="s">
        <v>44</v>
      </c>
      <c r="F9" s="59" t="s">
        <v>45</v>
      </c>
      <c r="G9" s="60" t="s">
        <v>46</v>
      </c>
    </row>
    <row r="10" spans="1:7">
      <c r="A10" s="57" t="s">
        <v>47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2"/>
    </row>
    <row r="11" spans="1:7">
      <c r="A11" s="57" t="s">
        <v>48</v>
      </c>
      <c r="B11" s="63">
        <v>9390</v>
      </c>
      <c r="C11" s="63">
        <v>37789</v>
      </c>
      <c r="D11" s="63">
        <v>32713</v>
      </c>
      <c r="E11" s="63">
        <v>34769</v>
      </c>
      <c r="F11" s="63">
        <v>15342</v>
      </c>
      <c r="G11" s="62"/>
    </row>
    <row r="12" spans="1:7">
      <c r="A12" s="57" t="s">
        <v>49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55"/>
    </row>
    <row r="13" spans="1:7">
      <c r="A13" s="57" t="s">
        <v>50</v>
      </c>
      <c r="B13" s="61">
        <v>0</v>
      </c>
      <c r="C13" s="61"/>
      <c r="D13" s="61"/>
      <c r="E13" s="61"/>
      <c r="F13" s="61"/>
      <c r="G13" s="62"/>
    </row>
    <row r="14" spans="1:7">
      <c r="A14" s="57" t="s">
        <v>51</v>
      </c>
      <c r="B14" s="61">
        <v>1.66</v>
      </c>
      <c r="C14" s="61">
        <v>1.37</v>
      </c>
      <c r="D14" s="61">
        <v>1.1299999999999999</v>
      </c>
      <c r="E14" s="61">
        <v>0.89</v>
      </c>
      <c r="F14" s="61">
        <v>1.1000000000000001</v>
      </c>
      <c r="G14" s="55"/>
    </row>
    <row r="15" spans="1:7">
      <c r="A15" s="57" t="s">
        <v>52</v>
      </c>
      <c r="B15" s="61">
        <v>54.1</v>
      </c>
      <c r="C15" s="61">
        <v>50.59</v>
      </c>
      <c r="D15" s="61">
        <v>53.89</v>
      </c>
      <c r="E15" s="61">
        <v>51.82</v>
      </c>
      <c r="F15" s="61">
        <v>44.81</v>
      </c>
      <c r="G15" s="55"/>
    </row>
    <row r="16" spans="1:7">
      <c r="A16" s="57" t="s">
        <v>53</v>
      </c>
      <c r="B16" s="61">
        <v>47.74</v>
      </c>
      <c r="C16" s="61">
        <v>48.15</v>
      </c>
      <c r="D16" s="61">
        <v>47.82</v>
      </c>
      <c r="E16" s="61">
        <v>51.61</v>
      </c>
      <c r="F16" s="61">
        <v>51.3</v>
      </c>
      <c r="G16" s="55"/>
    </row>
    <row r="17" spans="1:7">
      <c r="A17" s="57" t="s">
        <v>54</v>
      </c>
      <c r="B17" s="61">
        <v>42.49</v>
      </c>
      <c r="C17" s="61">
        <v>133.06</v>
      </c>
      <c r="D17" s="61">
        <v>115.19</v>
      </c>
      <c r="E17" s="61">
        <v>124.18</v>
      </c>
      <c r="F17" s="61">
        <v>57.25</v>
      </c>
      <c r="G17" s="55"/>
    </row>
    <row r="18" spans="1:7">
      <c r="A18" s="57" t="s">
        <v>55</v>
      </c>
      <c r="B18" s="61">
        <v>189.85</v>
      </c>
      <c r="C18" s="61">
        <v>175.93</v>
      </c>
      <c r="D18" s="61">
        <v>174</v>
      </c>
      <c r="E18" s="61">
        <v>172</v>
      </c>
      <c r="F18" s="61">
        <v>167</v>
      </c>
      <c r="G18" s="55"/>
    </row>
    <row r="19" spans="1:7">
      <c r="A19" s="57" t="s">
        <v>56</v>
      </c>
      <c r="B19" s="61">
        <v>0</v>
      </c>
      <c r="C19" s="61">
        <v>233</v>
      </c>
      <c r="D19" s="61">
        <v>204</v>
      </c>
      <c r="E19" s="61">
        <v>198</v>
      </c>
      <c r="F19" s="61">
        <v>23</v>
      </c>
      <c r="G19" s="55"/>
    </row>
    <row r="20" spans="1:7">
      <c r="A20" s="57" t="s">
        <v>57</v>
      </c>
      <c r="B20" s="61">
        <v>221</v>
      </c>
      <c r="C20" s="61">
        <v>284</v>
      </c>
      <c r="D20" s="61">
        <v>284</v>
      </c>
      <c r="E20" s="61">
        <v>280</v>
      </c>
      <c r="F20" s="61">
        <v>268</v>
      </c>
      <c r="G20" s="62"/>
    </row>
    <row r="21" spans="1:7">
      <c r="A21" s="57" t="s">
        <v>58</v>
      </c>
      <c r="B21" s="61">
        <v>455</v>
      </c>
      <c r="C21" s="61">
        <v>627</v>
      </c>
      <c r="D21" s="61">
        <v>617</v>
      </c>
      <c r="E21" s="61">
        <v>606</v>
      </c>
      <c r="F21" s="61">
        <v>555</v>
      </c>
      <c r="G21" s="62"/>
    </row>
    <row r="22" spans="1:7">
      <c r="A22" s="57" t="s">
        <v>59</v>
      </c>
      <c r="B22" s="61">
        <v>1</v>
      </c>
      <c r="C22" s="61">
        <v>4</v>
      </c>
      <c r="D22" s="61">
        <v>0</v>
      </c>
      <c r="E22" s="61">
        <v>1</v>
      </c>
      <c r="F22" s="61">
        <v>0</v>
      </c>
      <c r="G22" s="55"/>
    </row>
    <row r="23" spans="1:7">
      <c r="A23" s="155" t="s">
        <v>60</v>
      </c>
      <c r="B23" s="155"/>
      <c r="C23" s="155"/>
      <c r="D23" s="155"/>
      <c r="E23" s="155"/>
      <c r="F23" s="155"/>
      <c r="G23" s="155"/>
    </row>
    <row r="24" spans="1:7">
      <c r="A24" s="57" t="s">
        <v>61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55"/>
    </row>
    <row r="25" spans="1:7">
      <c r="A25" s="57" t="s">
        <v>62</v>
      </c>
      <c r="B25" s="61">
        <v>47</v>
      </c>
      <c r="C25" s="61">
        <v>75</v>
      </c>
      <c r="D25" s="61">
        <v>117</v>
      </c>
      <c r="E25" s="61">
        <v>85</v>
      </c>
      <c r="F25" s="61">
        <v>80</v>
      </c>
      <c r="G25" s="62"/>
    </row>
    <row r="26" spans="1:7">
      <c r="A26" s="57" t="s">
        <v>63</v>
      </c>
      <c r="B26" s="61">
        <v>19</v>
      </c>
      <c r="C26" s="61">
        <v>41</v>
      </c>
      <c r="D26" s="61">
        <v>42</v>
      </c>
      <c r="E26" s="61">
        <v>44</v>
      </c>
      <c r="F26" s="61">
        <v>41</v>
      </c>
      <c r="G26" s="62"/>
    </row>
    <row r="27" spans="1:7">
      <c r="A27" s="57" t="s">
        <v>64</v>
      </c>
      <c r="B27" s="61">
        <v>28</v>
      </c>
      <c r="C27" s="61">
        <v>34</v>
      </c>
      <c r="D27" s="61">
        <v>75</v>
      </c>
      <c r="E27" s="61">
        <v>41</v>
      </c>
      <c r="F27" s="61">
        <v>39</v>
      </c>
      <c r="G27" s="55"/>
    </row>
    <row r="28" spans="1:7">
      <c r="A28" s="57" t="s">
        <v>65</v>
      </c>
      <c r="B28" s="61">
        <v>83.17</v>
      </c>
      <c r="C28" s="61">
        <v>85.02</v>
      </c>
      <c r="D28" s="61">
        <v>77.45</v>
      </c>
      <c r="E28" s="61">
        <v>86.74</v>
      </c>
      <c r="F28" s="61">
        <v>69.31</v>
      </c>
      <c r="G28" s="55"/>
    </row>
    <row r="29" spans="1:7">
      <c r="A29" s="57" t="s">
        <v>66</v>
      </c>
      <c r="B29" s="61">
        <v>85.11</v>
      </c>
      <c r="C29" s="61">
        <v>90.67</v>
      </c>
      <c r="D29" s="61">
        <v>94.02</v>
      </c>
      <c r="E29" s="61">
        <v>82.35</v>
      </c>
      <c r="F29" s="61">
        <v>80</v>
      </c>
      <c r="G29" s="55"/>
    </row>
    <row r="30" spans="1:7">
      <c r="A30" s="155" t="s">
        <v>67</v>
      </c>
      <c r="B30" s="155"/>
      <c r="C30" s="155"/>
      <c r="D30" s="155"/>
      <c r="E30" s="155"/>
      <c r="F30" s="155"/>
      <c r="G30" s="155"/>
    </row>
    <row r="31" spans="1:7">
      <c r="A31" s="57" t="s">
        <v>68</v>
      </c>
      <c r="B31" s="61">
        <v>33.78</v>
      </c>
      <c r="C31" s="61">
        <v>70.989999999999995</v>
      </c>
      <c r="D31" s="61">
        <v>62.08</v>
      </c>
      <c r="E31" s="61">
        <v>68.25</v>
      </c>
      <c r="F31" s="61">
        <v>28.57</v>
      </c>
      <c r="G31" s="55"/>
    </row>
    <row r="32" spans="1:7">
      <c r="A32" s="57" t="s">
        <v>69</v>
      </c>
      <c r="B32" s="61">
        <v>25.31</v>
      </c>
      <c r="C32" s="61">
        <v>60.5</v>
      </c>
      <c r="D32" s="61">
        <v>55.2</v>
      </c>
      <c r="E32" s="61">
        <v>59.49</v>
      </c>
      <c r="F32" s="61">
        <v>24.23</v>
      </c>
      <c r="G32" s="55"/>
    </row>
    <row r="33" spans="1:7">
      <c r="A33" s="57" t="s">
        <v>70</v>
      </c>
      <c r="B33" s="61">
        <v>8.2799999999999994</v>
      </c>
      <c r="C33" s="61">
        <v>9.83</v>
      </c>
      <c r="D33" s="61">
        <v>6.08</v>
      </c>
      <c r="E33" s="61">
        <v>7.78</v>
      </c>
      <c r="F33" s="61">
        <v>3.46</v>
      </c>
      <c r="G33" s="55"/>
    </row>
    <row r="34" spans="1:7">
      <c r="A34" s="57" t="s">
        <v>71</v>
      </c>
      <c r="B34" s="61">
        <v>24.65</v>
      </c>
      <c r="C34" s="61">
        <v>13.98</v>
      </c>
      <c r="D34" s="61">
        <v>9.92</v>
      </c>
      <c r="E34" s="61">
        <v>11.56</v>
      </c>
      <c r="F34" s="61">
        <v>12.51</v>
      </c>
      <c r="G34" s="55"/>
    </row>
    <row r="35" spans="1:7">
      <c r="A35" s="57" t="s">
        <v>72</v>
      </c>
      <c r="B35" s="61">
        <v>0.18</v>
      </c>
      <c r="C35" s="61">
        <v>0.66</v>
      </c>
      <c r="D35" s="61">
        <v>0.8</v>
      </c>
      <c r="E35" s="61">
        <v>0.98</v>
      </c>
      <c r="F35" s="61">
        <v>0.88</v>
      </c>
      <c r="G35" s="55"/>
    </row>
    <row r="36" spans="1:7">
      <c r="A36" s="57" t="s">
        <v>73</v>
      </c>
      <c r="B36" s="61">
        <v>0.53</v>
      </c>
      <c r="C36" s="61">
        <v>0.93</v>
      </c>
      <c r="D36" s="61">
        <v>1.29</v>
      </c>
      <c r="E36" s="61">
        <v>1.44</v>
      </c>
      <c r="F36" s="61">
        <v>3.08</v>
      </c>
      <c r="G36" s="55"/>
    </row>
    <row r="37" spans="1:7">
      <c r="A37" s="57" t="s">
        <v>74</v>
      </c>
      <c r="B37" s="61">
        <v>193.08</v>
      </c>
      <c r="C37" s="61">
        <v>202</v>
      </c>
      <c r="D37" s="61">
        <v>176.44</v>
      </c>
      <c r="E37" s="61">
        <v>195.03</v>
      </c>
      <c r="F37" s="61">
        <v>178.38</v>
      </c>
      <c r="G37" s="55"/>
    </row>
    <row r="38" spans="1:7">
      <c r="A38" s="57" t="s">
        <v>75</v>
      </c>
      <c r="B38" s="61">
        <v>100</v>
      </c>
      <c r="C38" s="61">
        <v>100</v>
      </c>
      <c r="D38" s="61">
        <v>99.98</v>
      </c>
      <c r="E38" s="61">
        <v>99.73</v>
      </c>
      <c r="F38" s="61">
        <v>100</v>
      </c>
      <c r="G38" s="55"/>
    </row>
    <row r="39" spans="1:7">
      <c r="A39" s="57" t="s">
        <v>76</v>
      </c>
      <c r="B39" s="61">
        <v>100</v>
      </c>
      <c r="C39" s="61">
        <v>79.31</v>
      </c>
      <c r="D39" s="61">
        <v>90.55</v>
      </c>
      <c r="E39" s="61">
        <v>100</v>
      </c>
      <c r="F39" s="61">
        <v>45.71</v>
      </c>
      <c r="G39" s="61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topLeftCell="A50" workbookViewId="0">
      <selection activeCell="L6" sqref="L6"/>
    </sheetView>
  </sheetViews>
  <sheetFormatPr defaultRowHeight="15"/>
  <cols>
    <col min="1" max="1" width="5" style="45" customWidth="1"/>
    <col min="2" max="2" width="13.7109375" style="45" customWidth="1"/>
    <col min="3" max="3" width="27" style="74" customWidth="1"/>
    <col min="4" max="4" width="16.28515625" style="45" customWidth="1"/>
    <col min="5" max="6" width="9.140625" style="45"/>
    <col min="7" max="7" width="10.7109375" style="45" customWidth="1"/>
    <col min="8" max="8" width="11.7109375" style="45" customWidth="1"/>
    <col min="9" max="9" width="15.7109375" style="45" customWidth="1"/>
    <col min="10" max="10" width="15.28515625" style="45" customWidth="1"/>
    <col min="11" max="11" width="13.85546875" customWidth="1"/>
    <col min="12" max="12" width="16.85546875" style="78" customWidth="1"/>
    <col min="13" max="16384" width="9.140625" style="45"/>
  </cols>
  <sheetData>
    <row r="1" spans="1:11" ht="23.25" customHeight="1">
      <c r="A1" s="161" t="s">
        <v>246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s="69" customFormat="1" ht="48" customHeight="1">
      <c r="A2" s="70" t="s">
        <v>214</v>
      </c>
      <c r="B2" s="70" t="s">
        <v>215</v>
      </c>
      <c r="C2" s="75" t="s">
        <v>216</v>
      </c>
      <c r="D2" s="70"/>
      <c r="E2" s="70" t="s">
        <v>211</v>
      </c>
      <c r="F2" s="70" t="s">
        <v>212</v>
      </c>
      <c r="G2" s="70" t="s">
        <v>213</v>
      </c>
      <c r="H2" s="70" t="s">
        <v>247</v>
      </c>
      <c r="I2" s="70" t="s">
        <v>252</v>
      </c>
      <c r="J2" s="70" t="s">
        <v>241</v>
      </c>
      <c r="K2" s="70" t="s">
        <v>217</v>
      </c>
    </row>
    <row r="3" spans="1:11" s="69" customFormat="1" ht="16.5" customHeight="1">
      <c r="A3" s="70"/>
      <c r="B3" s="70"/>
      <c r="C3" s="75"/>
      <c r="D3" s="70" t="s">
        <v>253</v>
      </c>
      <c r="E3" s="70" t="s">
        <v>248</v>
      </c>
      <c r="F3" s="70" t="s">
        <v>248</v>
      </c>
      <c r="G3" s="70" t="s">
        <v>248</v>
      </c>
      <c r="H3" s="70" t="s">
        <v>249</v>
      </c>
      <c r="I3" s="70" t="s">
        <v>250</v>
      </c>
      <c r="J3" s="70" t="s">
        <v>251</v>
      </c>
      <c r="K3" s="70" t="s">
        <v>251</v>
      </c>
    </row>
    <row r="4" spans="1:11" ht="15" customHeight="1">
      <c r="A4" s="47">
        <v>1</v>
      </c>
      <c r="B4" s="47" t="s">
        <v>154</v>
      </c>
      <c r="C4" s="71" t="s">
        <v>89</v>
      </c>
      <c r="D4" s="48" t="s">
        <v>155</v>
      </c>
      <c r="E4" s="45">
        <v>25</v>
      </c>
      <c r="F4" s="45">
        <v>25</v>
      </c>
      <c r="G4" s="45">
        <v>3</v>
      </c>
      <c r="H4" s="76">
        <f t="shared" ref="H4:H35" si="0">(E4+(E4-(2*G4*0.1)*(G4/0.3-1)))/2*(F4+(F4-(2*G4*0.1)*(G4/0.3-1)))/2*G4</f>
        <v>1491.8700000000001</v>
      </c>
      <c r="I4" s="76">
        <f>0.75*(H4/0.15)/10000</f>
        <v>0.74593500000000001</v>
      </c>
      <c r="J4" s="46">
        <f>I4*2</f>
        <v>1.49187</v>
      </c>
      <c r="K4" s="46">
        <f>+J4+I4</f>
        <v>2.2378049999999998</v>
      </c>
    </row>
    <row r="5" spans="1:11" ht="15" customHeight="1">
      <c r="A5" s="47">
        <v>2</v>
      </c>
      <c r="B5" s="47" t="s">
        <v>154</v>
      </c>
      <c r="C5" s="71" t="s">
        <v>90</v>
      </c>
      <c r="D5" s="48" t="s">
        <v>157</v>
      </c>
      <c r="E5" s="68">
        <v>40</v>
      </c>
      <c r="F5" s="68">
        <v>40</v>
      </c>
      <c r="G5" s="45">
        <v>3</v>
      </c>
      <c r="H5" s="76">
        <f t="shared" si="0"/>
        <v>4173.869999999999</v>
      </c>
      <c r="I5" s="76">
        <f t="shared" ref="I5:I68" si="1">0.75*(H5/0.15)/10000</f>
        <v>2.086935</v>
      </c>
      <c r="J5" s="46">
        <f t="shared" ref="J5:J68" si="2">I5*2</f>
        <v>4.17387</v>
      </c>
      <c r="K5" s="46">
        <f t="shared" ref="K5:K68" si="3">+J5+I5</f>
        <v>6.2608049999999995</v>
      </c>
    </row>
    <row r="6" spans="1:11">
      <c r="A6" s="47">
        <v>3</v>
      </c>
      <c r="B6" s="47" t="s">
        <v>154</v>
      </c>
      <c r="C6" s="71" t="s">
        <v>91</v>
      </c>
      <c r="D6" s="48" t="s">
        <v>156</v>
      </c>
      <c r="E6" s="45">
        <v>30</v>
      </c>
      <c r="F6" s="45">
        <v>30</v>
      </c>
      <c r="G6" s="45">
        <v>3</v>
      </c>
      <c r="H6" s="76">
        <f t="shared" si="0"/>
        <v>2235.8700000000003</v>
      </c>
      <c r="I6" s="76">
        <f t="shared" si="1"/>
        <v>1.1179350000000001</v>
      </c>
      <c r="J6" s="46">
        <f t="shared" si="2"/>
        <v>2.2358700000000002</v>
      </c>
      <c r="K6" s="46">
        <f t="shared" si="3"/>
        <v>3.3538050000000004</v>
      </c>
    </row>
    <row r="7" spans="1:11">
      <c r="A7" s="47">
        <v>4</v>
      </c>
      <c r="B7" s="47" t="s">
        <v>154</v>
      </c>
      <c r="C7" s="71" t="s">
        <v>91</v>
      </c>
      <c r="D7" s="48" t="s">
        <v>155</v>
      </c>
      <c r="E7" s="45">
        <v>23</v>
      </c>
      <c r="F7" s="45">
        <v>23</v>
      </c>
      <c r="G7" s="45">
        <v>3</v>
      </c>
      <c r="H7" s="76">
        <f t="shared" si="0"/>
        <v>1236.27</v>
      </c>
      <c r="I7" s="76">
        <f t="shared" si="1"/>
        <v>0.61813499999999999</v>
      </c>
      <c r="J7" s="46">
        <f t="shared" si="2"/>
        <v>1.23627</v>
      </c>
      <c r="K7" s="46">
        <f t="shared" si="3"/>
        <v>1.8544049999999999</v>
      </c>
    </row>
    <row r="8" spans="1:11">
      <c r="A8" s="47">
        <v>5</v>
      </c>
      <c r="B8" s="47" t="s">
        <v>154</v>
      </c>
      <c r="C8" s="71" t="s">
        <v>92</v>
      </c>
      <c r="D8" s="48" t="s">
        <v>157</v>
      </c>
      <c r="E8" s="45">
        <v>40</v>
      </c>
      <c r="F8" s="45">
        <v>40</v>
      </c>
      <c r="G8" s="45">
        <v>3</v>
      </c>
      <c r="H8" s="76">
        <f t="shared" si="0"/>
        <v>4173.869999999999</v>
      </c>
      <c r="I8" s="76">
        <f t="shared" si="1"/>
        <v>2.086935</v>
      </c>
      <c r="J8" s="46">
        <f t="shared" si="2"/>
        <v>4.17387</v>
      </c>
      <c r="K8" s="46">
        <f t="shared" si="3"/>
        <v>6.2608049999999995</v>
      </c>
    </row>
    <row r="9" spans="1:11">
      <c r="A9" s="47">
        <v>6</v>
      </c>
      <c r="B9" s="47" t="s">
        <v>154</v>
      </c>
      <c r="C9" s="71" t="s">
        <v>90</v>
      </c>
      <c r="D9" s="48" t="s">
        <v>156</v>
      </c>
      <c r="E9" s="45">
        <v>30</v>
      </c>
      <c r="F9" s="45">
        <v>30</v>
      </c>
      <c r="G9" s="45">
        <v>3</v>
      </c>
      <c r="H9" s="76">
        <f t="shared" si="0"/>
        <v>2235.8700000000003</v>
      </c>
      <c r="I9" s="76">
        <f t="shared" si="1"/>
        <v>1.1179350000000001</v>
      </c>
      <c r="J9" s="46">
        <f t="shared" si="2"/>
        <v>2.2358700000000002</v>
      </c>
      <c r="K9" s="46">
        <f t="shared" si="3"/>
        <v>3.3538050000000004</v>
      </c>
    </row>
    <row r="10" spans="1:11">
      <c r="A10" s="47">
        <v>7</v>
      </c>
      <c r="B10" s="47" t="s">
        <v>154</v>
      </c>
      <c r="C10" s="71" t="s">
        <v>93</v>
      </c>
      <c r="D10" s="48" t="s">
        <v>155</v>
      </c>
      <c r="E10" s="45">
        <v>23</v>
      </c>
      <c r="F10" s="45">
        <v>23</v>
      </c>
      <c r="G10" s="45">
        <v>3</v>
      </c>
      <c r="H10" s="76">
        <f t="shared" si="0"/>
        <v>1236.27</v>
      </c>
      <c r="I10" s="76">
        <f t="shared" si="1"/>
        <v>0.61813499999999999</v>
      </c>
      <c r="J10" s="46">
        <f t="shared" si="2"/>
        <v>1.23627</v>
      </c>
      <c r="K10" s="46">
        <f t="shared" si="3"/>
        <v>1.8544049999999999</v>
      </c>
    </row>
    <row r="11" spans="1:11">
      <c r="A11" s="47">
        <v>8</v>
      </c>
      <c r="B11" s="47" t="s">
        <v>154</v>
      </c>
      <c r="C11" s="71" t="s">
        <v>94</v>
      </c>
      <c r="D11" s="48" t="s">
        <v>156</v>
      </c>
      <c r="E11" s="45">
        <v>30</v>
      </c>
      <c r="F11" s="45">
        <v>30</v>
      </c>
      <c r="G11" s="45">
        <v>3</v>
      </c>
      <c r="H11" s="76">
        <f t="shared" si="0"/>
        <v>2235.8700000000003</v>
      </c>
      <c r="I11" s="76">
        <f t="shared" si="1"/>
        <v>1.1179350000000001</v>
      </c>
      <c r="J11" s="46">
        <f t="shared" si="2"/>
        <v>2.2358700000000002</v>
      </c>
      <c r="K11" s="46">
        <f t="shared" si="3"/>
        <v>3.3538050000000004</v>
      </c>
    </row>
    <row r="12" spans="1:11">
      <c r="A12" s="47">
        <v>9</v>
      </c>
      <c r="B12" s="47" t="s">
        <v>154</v>
      </c>
      <c r="C12" s="71" t="s">
        <v>95</v>
      </c>
      <c r="D12" s="48" t="s">
        <v>156</v>
      </c>
      <c r="E12" s="45">
        <v>30</v>
      </c>
      <c r="F12" s="45">
        <v>30</v>
      </c>
      <c r="G12" s="45">
        <v>3</v>
      </c>
      <c r="H12" s="76">
        <f t="shared" si="0"/>
        <v>2235.8700000000003</v>
      </c>
      <c r="I12" s="76">
        <f t="shared" si="1"/>
        <v>1.1179350000000001</v>
      </c>
      <c r="J12" s="46">
        <f t="shared" si="2"/>
        <v>2.2358700000000002</v>
      </c>
      <c r="K12" s="46">
        <f t="shared" si="3"/>
        <v>3.3538050000000004</v>
      </c>
    </row>
    <row r="13" spans="1:11">
      <c r="A13" s="47">
        <v>10</v>
      </c>
      <c r="B13" s="47" t="s">
        <v>154</v>
      </c>
      <c r="C13" s="71" t="s">
        <v>96</v>
      </c>
      <c r="D13" s="48" t="s">
        <v>156</v>
      </c>
      <c r="E13" s="45">
        <v>30</v>
      </c>
      <c r="F13" s="45">
        <v>30</v>
      </c>
      <c r="G13" s="45">
        <v>3</v>
      </c>
      <c r="H13" s="76">
        <f t="shared" si="0"/>
        <v>2235.8700000000003</v>
      </c>
      <c r="I13" s="76">
        <f t="shared" si="1"/>
        <v>1.1179350000000001</v>
      </c>
      <c r="J13" s="46">
        <f t="shared" si="2"/>
        <v>2.2358700000000002</v>
      </c>
      <c r="K13" s="46">
        <f t="shared" si="3"/>
        <v>3.3538050000000004</v>
      </c>
    </row>
    <row r="14" spans="1:11">
      <c r="A14" s="47">
        <v>11</v>
      </c>
      <c r="B14" s="47" t="s">
        <v>154</v>
      </c>
      <c r="C14" s="71" t="s">
        <v>97</v>
      </c>
      <c r="D14" s="48" t="s">
        <v>157</v>
      </c>
      <c r="E14" s="45">
        <v>40</v>
      </c>
      <c r="F14" s="45">
        <v>40</v>
      </c>
      <c r="G14" s="45">
        <v>3</v>
      </c>
      <c r="H14" s="76">
        <f t="shared" si="0"/>
        <v>4173.869999999999</v>
      </c>
      <c r="I14" s="76">
        <f t="shared" si="1"/>
        <v>2.086935</v>
      </c>
      <c r="J14" s="46">
        <f t="shared" si="2"/>
        <v>4.17387</v>
      </c>
      <c r="K14" s="46">
        <f t="shared" si="3"/>
        <v>6.2608049999999995</v>
      </c>
    </row>
    <row r="15" spans="1:11">
      <c r="A15" s="47">
        <v>12</v>
      </c>
      <c r="B15" s="47" t="s">
        <v>154</v>
      </c>
      <c r="C15" s="71" t="s">
        <v>98</v>
      </c>
      <c r="D15" s="48" t="s">
        <v>157</v>
      </c>
      <c r="E15" s="45">
        <v>40</v>
      </c>
      <c r="F15" s="45">
        <v>40</v>
      </c>
      <c r="G15" s="45">
        <v>3</v>
      </c>
      <c r="H15" s="76">
        <f t="shared" si="0"/>
        <v>4173.869999999999</v>
      </c>
      <c r="I15" s="76">
        <f t="shared" si="1"/>
        <v>2.086935</v>
      </c>
      <c r="J15" s="46">
        <f t="shared" si="2"/>
        <v>4.17387</v>
      </c>
      <c r="K15" s="46">
        <f t="shared" si="3"/>
        <v>6.2608049999999995</v>
      </c>
    </row>
    <row r="16" spans="1:11">
      <c r="A16" s="47">
        <v>13</v>
      </c>
      <c r="B16" s="47" t="s">
        <v>154</v>
      </c>
      <c r="C16" s="71" t="s">
        <v>99</v>
      </c>
      <c r="D16" s="49" t="s">
        <v>156</v>
      </c>
      <c r="E16" s="45">
        <v>30</v>
      </c>
      <c r="F16" s="45">
        <v>30</v>
      </c>
      <c r="G16" s="45">
        <v>3</v>
      </c>
      <c r="H16" s="76">
        <f t="shared" si="0"/>
        <v>2235.8700000000003</v>
      </c>
      <c r="I16" s="76">
        <f t="shared" si="1"/>
        <v>1.1179350000000001</v>
      </c>
      <c r="J16" s="46">
        <f t="shared" si="2"/>
        <v>2.2358700000000002</v>
      </c>
      <c r="K16" s="46">
        <f t="shared" si="3"/>
        <v>3.3538050000000004</v>
      </c>
    </row>
    <row r="17" spans="1:11">
      <c r="A17" s="47">
        <v>14</v>
      </c>
      <c r="B17" s="47" t="s">
        <v>154</v>
      </c>
      <c r="C17" s="71" t="s">
        <v>100</v>
      </c>
      <c r="D17" s="49" t="s">
        <v>155</v>
      </c>
      <c r="E17" s="45">
        <v>23</v>
      </c>
      <c r="F17" s="45">
        <v>23</v>
      </c>
      <c r="G17" s="45">
        <v>3</v>
      </c>
      <c r="H17" s="76">
        <f t="shared" si="0"/>
        <v>1236.27</v>
      </c>
      <c r="I17" s="76">
        <f t="shared" si="1"/>
        <v>0.61813499999999999</v>
      </c>
      <c r="J17" s="46">
        <f t="shared" si="2"/>
        <v>1.23627</v>
      </c>
      <c r="K17" s="46">
        <f t="shared" si="3"/>
        <v>1.8544049999999999</v>
      </c>
    </row>
    <row r="18" spans="1:11">
      <c r="A18" s="47">
        <v>15</v>
      </c>
      <c r="B18" s="47" t="s">
        <v>154</v>
      </c>
      <c r="C18" s="71" t="s">
        <v>101</v>
      </c>
      <c r="D18" s="49" t="s">
        <v>156</v>
      </c>
      <c r="E18" s="45">
        <v>30</v>
      </c>
      <c r="F18" s="45">
        <v>30</v>
      </c>
      <c r="G18" s="45">
        <v>3</v>
      </c>
      <c r="H18" s="76">
        <f t="shared" si="0"/>
        <v>2235.8700000000003</v>
      </c>
      <c r="I18" s="76">
        <f t="shared" si="1"/>
        <v>1.1179350000000001</v>
      </c>
      <c r="J18" s="46">
        <f t="shared" si="2"/>
        <v>2.2358700000000002</v>
      </c>
      <c r="K18" s="46">
        <f t="shared" si="3"/>
        <v>3.3538050000000004</v>
      </c>
    </row>
    <row r="19" spans="1:11">
      <c r="A19" s="47">
        <v>16</v>
      </c>
      <c r="B19" s="47" t="s">
        <v>154</v>
      </c>
      <c r="C19" s="71" t="s">
        <v>102</v>
      </c>
      <c r="D19" s="49" t="s">
        <v>155</v>
      </c>
      <c r="E19" s="45">
        <v>23</v>
      </c>
      <c r="F19" s="45">
        <v>23</v>
      </c>
      <c r="G19" s="45">
        <v>3</v>
      </c>
      <c r="H19" s="76">
        <f t="shared" si="0"/>
        <v>1236.27</v>
      </c>
      <c r="I19" s="76">
        <f t="shared" si="1"/>
        <v>0.61813499999999999</v>
      </c>
      <c r="J19" s="46">
        <f t="shared" si="2"/>
        <v>1.23627</v>
      </c>
      <c r="K19" s="46">
        <f t="shared" si="3"/>
        <v>1.8544049999999999</v>
      </c>
    </row>
    <row r="20" spans="1:11">
      <c r="A20" s="47">
        <v>17</v>
      </c>
      <c r="B20" s="47" t="s">
        <v>154</v>
      </c>
      <c r="C20" s="71" t="s">
        <v>103</v>
      </c>
      <c r="D20" s="49" t="s">
        <v>156</v>
      </c>
      <c r="E20" s="45">
        <v>30</v>
      </c>
      <c r="F20" s="45">
        <v>30</v>
      </c>
      <c r="G20" s="45">
        <v>3</v>
      </c>
      <c r="H20" s="76">
        <f t="shared" si="0"/>
        <v>2235.8700000000003</v>
      </c>
      <c r="I20" s="76">
        <f t="shared" si="1"/>
        <v>1.1179350000000001</v>
      </c>
      <c r="J20" s="46">
        <f t="shared" si="2"/>
        <v>2.2358700000000002</v>
      </c>
      <c r="K20" s="46">
        <f t="shared" si="3"/>
        <v>3.3538050000000004</v>
      </c>
    </row>
    <row r="21" spans="1:11">
      <c r="A21" s="47">
        <v>18</v>
      </c>
      <c r="B21" s="47" t="s">
        <v>154</v>
      </c>
      <c r="C21" s="71" t="s">
        <v>104</v>
      </c>
      <c r="D21" s="49" t="s">
        <v>156</v>
      </c>
      <c r="E21" s="45">
        <v>30</v>
      </c>
      <c r="F21" s="45">
        <v>30</v>
      </c>
      <c r="G21" s="45">
        <v>3</v>
      </c>
      <c r="H21" s="76">
        <f t="shared" si="0"/>
        <v>2235.8700000000003</v>
      </c>
      <c r="I21" s="76">
        <f t="shared" si="1"/>
        <v>1.1179350000000001</v>
      </c>
      <c r="J21" s="46">
        <f t="shared" si="2"/>
        <v>2.2358700000000002</v>
      </c>
      <c r="K21" s="46">
        <f t="shared" si="3"/>
        <v>3.3538050000000004</v>
      </c>
    </row>
    <row r="22" spans="1:11">
      <c r="A22" s="47">
        <v>19</v>
      </c>
      <c r="B22" s="47" t="s">
        <v>154</v>
      </c>
      <c r="C22" s="71" t="s">
        <v>105</v>
      </c>
      <c r="D22" s="49" t="s">
        <v>155</v>
      </c>
      <c r="E22" s="45">
        <v>23</v>
      </c>
      <c r="F22" s="45">
        <v>23</v>
      </c>
      <c r="G22" s="45">
        <v>3</v>
      </c>
      <c r="H22" s="76">
        <f t="shared" si="0"/>
        <v>1236.27</v>
      </c>
      <c r="I22" s="76">
        <f t="shared" si="1"/>
        <v>0.61813499999999999</v>
      </c>
      <c r="J22" s="46">
        <f t="shared" si="2"/>
        <v>1.23627</v>
      </c>
      <c r="K22" s="46">
        <f t="shared" si="3"/>
        <v>1.8544049999999999</v>
      </c>
    </row>
    <row r="23" spans="1:11">
      <c r="A23" s="47">
        <v>20</v>
      </c>
      <c r="B23" s="47" t="s">
        <v>154</v>
      </c>
      <c r="C23" s="71" t="s">
        <v>106</v>
      </c>
      <c r="D23" s="49" t="s">
        <v>156</v>
      </c>
      <c r="E23" s="45">
        <v>30</v>
      </c>
      <c r="F23" s="45">
        <v>30</v>
      </c>
      <c r="G23" s="45">
        <v>3</v>
      </c>
      <c r="H23" s="76">
        <f t="shared" si="0"/>
        <v>2235.8700000000003</v>
      </c>
      <c r="I23" s="76">
        <f t="shared" si="1"/>
        <v>1.1179350000000001</v>
      </c>
      <c r="J23" s="46">
        <f t="shared" si="2"/>
        <v>2.2358700000000002</v>
      </c>
      <c r="K23" s="46">
        <f t="shared" si="3"/>
        <v>3.3538050000000004</v>
      </c>
    </row>
    <row r="24" spans="1:11" ht="15.75">
      <c r="A24" s="47">
        <v>21</v>
      </c>
      <c r="B24" s="47" t="s">
        <v>154</v>
      </c>
      <c r="C24" s="50" t="s">
        <v>107</v>
      </c>
      <c r="D24" s="49" t="s">
        <v>156</v>
      </c>
      <c r="E24" s="45">
        <v>30</v>
      </c>
      <c r="F24" s="45">
        <v>30</v>
      </c>
      <c r="G24" s="45">
        <v>3</v>
      </c>
      <c r="H24" s="76">
        <f t="shared" si="0"/>
        <v>2235.8700000000003</v>
      </c>
      <c r="I24" s="76">
        <f t="shared" si="1"/>
        <v>1.1179350000000001</v>
      </c>
      <c r="J24" s="46">
        <f t="shared" si="2"/>
        <v>2.2358700000000002</v>
      </c>
      <c r="K24" s="46">
        <f t="shared" si="3"/>
        <v>3.3538050000000004</v>
      </c>
    </row>
    <row r="25" spans="1:11" ht="15.75">
      <c r="A25" s="47">
        <v>22</v>
      </c>
      <c r="B25" s="47" t="s">
        <v>154</v>
      </c>
      <c r="C25" s="50" t="s">
        <v>108</v>
      </c>
      <c r="D25" s="50" t="s">
        <v>156</v>
      </c>
      <c r="E25" s="45">
        <v>30</v>
      </c>
      <c r="F25" s="45">
        <v>30</v>
      </c>
      <c r="G25" s="45">
        <v>3</v>
      </c>
      <c r="H25" s="76">
        <f t="shared" si="0"/>
        <v>2235.8700000000003</v>
      </c>
      <c r="I25" s="76">
        <f t="shared" si="1"/>
        <v>1.1179350000000001</v>
      </c>
      <c r="J25" s="46">
        <f t="shared" si="2"/>
        <v>2.2358700000000002</v>
      </c>
      <c r="K25" s="46">
        <f t="shared" si="3"/>
        <v>3.3538050000000004</v>
      </c>
    </row>
    <row r="26" spans="1:11" ht="15.75">
      <c r="A26" s="47">
        <v>23</v>
      </c>
      <c r="B26" s="47" t="s">
        <v>154</v>
      </c>
      <c r="C26" s="50" t="s">
        <v>109</v>
      </c>
      <c r="D26" s="50" t="s">
        <v>156</v>
      </c>
      <c r="E26" s="45">
        <v>30</v>
      </c>
      <c r="F26" s="45">
        <v>30</v>
      </c>
      <c r="G26" s="45">
        <v>3</v>
      </c>
      <c r="H26" s="76">
        <f t="shared" si="0"/>
        <v>2235.8700000000003</v>
      </c>
      <c r="I26" s="76">
        <f t="shared" si="1"/>
        <v>1.1179350000000001</v>
      </c>
      <c r="J26" s="46">
        <f t="shared" si="2"/>
        <v>2.2358700000000002</v>
      </c>
      <c r="K26" s="46">
        <f t="shared" si="3"/>
        <v>3.3538050000000004</v>
      </c>
    </row>
    <row r="27" spans="1:11">
      <c r="A27" s="47">
        <v>24</v>
      </c>
      <c r="B27" s="47" t="s">
        <v>154</v>
      </c>
      <c r="C27" s="71" t="s">
        <v>110</v>
      </c>
      <c r="D27" s="49" t="s">
        <v>156</v>
      </c>
      <c r="E27" s="45">
        <v>30</v>
      </c>
      <c r="F27" s="45">
        <v>30</v>
      </c>
      <c r="G27" s="45">
        <v>3</v>
      </c>
      <c r="H27" s="76">
        <f t="shared" si="0"/>
        <v>2235.8700000000003</v>
      </c>
      <c r="I27" s="76">
        <f t="shared" si="1"/>
        <v>1.1179350000000001</v>
      </c>
      <c r="J27" s="46">
        <f t="shared" si="2"/>
        <v>2.2358700000000002</v>
      </c>
      <c r="K27" s="46">
        <f t="shared" si="3"/>
        <v>3.3538050000000004</v>
      </c>
    </row>
    <row r="28" spans="1:11">
      <c r="A28" s="47">
        <v>25</v>
      </c>
      <c r="B28" s="47" t="s">
        <v>154</v>
      </c>
      <c r="C28" s="71" t="s">
        <v>111</v>
      </c>
      <c r="D28" s="49" t="s">
        <v>156</v>
      </c>
      <c r="E28" s="45">
        <v>30</v>
      </c>
      <c r="F28" s="45">
        <v>30</v>
      </c>
      <c r="G28" s="45">
        <v>3</v>
      </c>
      <c r="H28" s="76">
        <f t="shared" si="0"/>
        <v>2235.8700000000003</v>
      </c>
      <c r="I28" s="76">
        <f t="shared" si="1"/>
        <v>1.1179350000000001</v>
      </c>
      <c r="J28" s="46">
        <f t="shared" si="2"/>
        <v>2.2358700000000002</v>
      </c>
      <c r="K28" s="46">
        <f t="shared" si="3"/>
        <v>3.3538050000000004</v>
      </c>
    </row>
    <row r="29" spans="1:11">
      <c r="A29" s="47">
        <v>26</v>
      </c>
      <c r="B29" s="47" t="s">
        <v>154</v>
      </c>
      <c r="C29" s="71" t="s">
        <v>112</v>
      </c>
      <c r="D29" s="49" t="s">
        <v>156</v>
      </c>
      <c r="E29" s="45">
        <v>30</v>
      </c>
      <c r="F29" s="45">
        <v>30</v>
      </c>
      <c r="G29" s="45">
        <v>3</v>
      </c>
      <c r="H29" s="76">
        <f t="shared" si="0"/>
        <v>2235.8700000000003</v>
      </c>
      <c r="I29" s="76">
        <f t="shared" si="1"/>
        <v>1.1179350000000001</v>
      </c>
      <c r="J29" s="46">
        <f t="shared" si="2"/>
        <v>2.2358700000000002</v>
      </c>
      <c r="K29" s="46">
        <f t="shared" si="3"/>
        <v>3.3538050000000004</v>
      </c>
    </row>
    <row r="30" spans="1:11">
      <c r="A30" s="47">
        <v>27</v>
      </c>
      <c r="B30" s="47" t="s">
        <v>154</v>
      </c>
      <c r="C30" s="71" t="s">
        <v>113</v>
      </c>
      <c r="D30" s="49" t="s">
        <v>157</v>
      </c>
      <c r="E30" s="45">
        <v>40</v>
      </c>
      <c r="F30" s="45">
        <v>40</v>
      </c>
      <c r="G30" s="45">
        <v>3</v>
      </c>
      <c r="H30" s="76">
        <f t="shared" si="0"/>
        <v>4173.869999999999</v>
      </c>
      <c r="I30" s="76">
        <f t="shared" si="1"/>
        <v>2.086935</v>
      </c>
      <c r="J30" s="46">
        <f t="shared" si="2"/>
        <v>4.17387</v>
      </c>
      <c r="K30" s="46">
        <f t="shared" si="3"/>
        <v>6.2608049999999995</v>
      </c>
    </row>
    <row r="31" spans="1:11">
      <c r="A31" s="47">
        <v>28</v>
      </c>
      <c r="B31" s="47" t="s">
        <v>154</v>
      </c>
      <c r="C31" s="71" t="s">
        <v>114</v>
      </c>
      <c r="D31" s="49" t="s">
        <v>157</v>
      </c>
      <c r="E31" s="45">
        <v>40</v>
      </c>
      <c r="F31" s="45">
        <v>40</v>
      </c>
      <c r="G31" s="45">
        <v>3</v>
      </c>
      <c r="H31" s="76">
        <f t="shared" si="0"/>
        <v>4173.869999999999</v>
      </c>
      <c r="I31" s="76">
        <f t="shared" si="1"/>
        <v>2.086935</v>
      </c>
      <c r="J31" s="46">
        <f t="shared" si="2"/>
        <v>4.17387</v>
      </c>
      <c r="K31" s="46">
        <f t="shared" si="3"/>
        <v>6.2608049999999995</v>
      </c>
    </row>
    <row r="32" spans="1:11">
      <c r="A32" s="47">
        <v>29</v>
      </c>
      <c r="B32" s="47" t="s">
        <v>154</v>
      </c>
      <c r="C32" s="71" t="s">
        <v>115</v>
      </c>
      <c r="D32" s="49" t="s">
        <v>156</v>
      </c>
      <c r="E32" s="45">
        <v>30</v>
      </c>
      <c r="F32" s="45">
        <v>30</v>
      </c>
      <c r="G32" s="45">
        <v>3</v>
      </c>
      <c r="H32" s="76">
        <f t="shared" si="0"/>
        <v>2235.8700000000003</v>
      </c>
      <c r="I32" s="76">
        <f t="shared" si="1"/>
        <v>1.1179350000000001</v>
      </c>
      <c r="J32" s="46">
        <f t="shared" si="2"/>
        <v>2.2358700000000002</v>
      </c>
      <c r="K32" s="46">
        <f t="shared" si="3"/>
        <v>3.3538050000000004</v>
      </c>
    </row>
    <row r="33" spans="1:11">
      <c r="A33" s="47">
        <v>30</v>
      </c>
      <c r="B33" s="47" t="s">
        <v>154</v>
      </c>
      <c r="C33" s="71" t="s">
        <v>115</v>
      </c>
      <c r="D33" s="49" t="s">
        <v>157</v>
      </c>
      <c r="E33" s="45">
        <v>40</v>
      </c>
      <c r="F33" s="45">
        <v>40</v>
      </c>
      <c r="G33" s="45">
        <v>3</v>
      </c>
      <c r="H33" s="76">
        <f t="shared" si="0"/>
        <v>4173.869999999999</v>
      </c>
      <c r="I33" s="76">
        <f t="shared" si="1"/>
        <v>2.086935</v>
      </c>
      <c r="J33" s="46">
        <f t="shared" si="2"/>
        <v>4.17387</v>
      </c>
      <c r="K33" s="46">
        <f t="shared" si="3"/>
        <v>6.2608049999999995</v>
      </c>
    </row>
    <row r="34" spans="1:11">
      <c r="A34" s="47">
        <v>31</v>
      </c>
      <c r="B34" s="47" t="s">
        <v>154</v>
      </c>
      <c r="C34" s="71" t="s">
        <v>116</v>
      </c>
      <c r="D34" s="49" t="s">
        <v>155</v>
      </c>
      <c r="E34" s="45">
        <v>23</v>
      </c>
      <c r="F34" s="45">
        <v>23</v>
      </c>
      <c r="G34" s="45">
        <v>3</v>
      </c>
      <c r="H34" s="76">
        <f t="shared" si="0"/>
        <v>1236.27</v>
      </c>
      <c r="I34" s="76">
        <f t="shared" si="1"/>
        <v>0.61813499999999999</v>
      </c>
      <c r="J34" s="46">
        <f t="shared" si="2"/>
        <v>1.23627</v>
      </c>
      <c r="K34" s="46">
        <f t="shared" si="3"/>
        <v>1.8544049999999999</v>
      </c>
    </row>
    <row r="35" spans="1:11">
      <c r="A35" s="47">
        <v>32</v>
      </c>
      <c r="B35" s="47" t="s">
        <v>154</v>
      </c>
      <c r="C35" s="71" t="s">
        <v>117</v>
      </c>
      <c r="D35" s="49" t="s">
        <v>155</v>
      </c>
      <c r="E35" s="45">
        <v>23</v>
      </c>
      <c r="F35" s="45">
        <v>23</v>
      </c>
      <c r="G35" s="45">
        <v>3</v>
      </c>
      <c r="H35" s="76">
        <f t="shared" si="0"/>
        <v>1236.27</v>
      </c>
      <c r="I35" s="76">
        <f t="shared" si="1"/>
        <v>0.61813499999999999</v>
      </c>
      <c r="J35" s="46">
        <f t="shared" si="2"/>
        <v>1.23627</v>
      </c>
      <c r="K35" s="46">
        <f t="shared" si="3"/>
        <v>1.8544049999999999</v>
      </c>
    </row>
    <row r="36" spans="1:11">
      <c r="A36" s="47">
        <v>33</v>
      </c>
      <c r="B36" s="47" t="s">
        <v>154</v>
      </c>
      <c r="C36" s="71" t="s">
        <v>118</v>
      </c>
      <c r="D36" s="48" t="s">
        <v>155</v>
      </c>
      <c r="E36" s="45">
        <v>23</v>
      </c>
      <c r="F36" s="45">
        <v>23</v>
      </c>
      <c r="G36" s="45">
        <v>3</v>
      </c>
      <c r="H36" s="76">
        <f t="shared" ref="H36:H67" si="4">(E36+(E36-(2*G36*0.1)*(G36/0.3-1)))/2*(F36+(F36-(2*G36*0.1)*(G36/0.3-1)))/2*G36</f>
        <v>1236.27</v>
      </c>
      <c r="I36" s="76">
        <f t="shared" si="1"/>
        <v>0.61813499999999999</v>
      </c>
      <c r="J36" s="46">
        <f t="shared" si="2"/>
        <v>1.23627</v>
      </c>
      <c r="K36" s="46">
        <f t="shared" si="3"/>
        <v>1.8544049999999999</v>
      </c>
    </row>
    <row r="37" spans="1:11">
      <c r="A37" s="47">
        <v>34</v>
      </c>
      <c r="B37" s="47" t="s">
        <v>154</v>
      </c>
      <c r="C37" s="71" t="s">
        <v>118</v>
      </c>
      <c r="D37" s="48" t="s">
        <v>155</v>
      </c>
      <c r="E37" s="45">
        <v>23</v>
      </c>
      <c r="F37" s="45">
        <v>23</v>
      </c>
      <c r="G37" s="45">
        <v>3</v>
      </c>
      <c r="H37" s="76">
        <f t="shared" si="4"/>
        <v>1236.27</v>
      </c>
      <c r="I37" s="76">
        <f t="shared" si="1"/>
        <v>0.61813499999999999</v>
      </c>
      <c r="J37" s="46">
        <f t="shared" si="2"/>
        <v>1.23627</v>
      </c>
      <c r="K37" s="46">
        <f t="shared" si="3"/>
        <v>1.8544049999999999</v>
      </c>
    </row>
    <row r="38" spans="1:11">
      <c r="A38" s="47">
        <v>35</v>
      </c>
      <c r="B38" s="47" t="s">
        <v>154</v>
      </c>
      <c r="C38" s="71" t="s">
        <v>119</v>
      </c>
      <c r="D38" s="48" t="s">
        <v>155</v>
      </c>
      <c r="E38" s="45">
        <v>23</v>
      </c>
      <c r="F38" s="45">
        <v>23</v>
      </c>
      <c r="G38" s="45">
        <v>3</v>
      </c>
      <c r="H38" s="76">
        <f t="shared" si="4"/>
        <v>1236.27</v>
      </c>
      <c r="I38" s="76">
        <f t="shared" si="1"/>
        <v>0.61813499999999999</v>
      </c>
      <c r="J38" s="46">
        <f t="shared" si="2"/>
        <v>1.23627</v>
      </c>
      <c r="K38" s="46">
        <f t="shared" si="3"/>
        <v>1.8544049999999999</v>
      </c>
    </row>
    <row r="39" spans="1:11">
      <c r="A39" s="47">
        <v>36</v>
      </c>
      <c r="B39" s="47" t="s">
        <v>154</v>
      </c>
      <c r="C39" s="71" t="s">
        <v>119</v>
      </c>
      <c r="D39" s="48" t="s">
        <v>157</v>
      </c>
      <c r="E39" s="45">
        <v>40</v>
      </c>
      <c r="F39" s="45">
        <v>40</v>
      </c>
      <c r="G39" s="45">
        <v>3</v>
      </c>
      <c r="H39" s="76">
        <f t="shared" si="4"/>
        <v>4173.869999999999</v>
      </c>
      <c r="I39" s="76">
        <f t="shared" si="1"/>
        <v>2.086935</v>
      </c>
      <c r="J39" s="46">
        <f t="shared" si="2"/>
        <v>4.17387</v>
      </c>
      <c r="K39" s="46">
        <f t="shared" si="3"/>
        <v>6.2608049999999995</v>
      </c>
    </row>
    <row r="40" spans="1:11">
      <c r="A40" s="47">
        <v>37</v>
      </c>
      <c r="B40" s="47" t="s">
        <v>154</v>
      </c>
      <c r="C40" s="71" t="s">
        <v>120</v>
      </c>
      <c r="D40" s="48" t="s">
        <v>156</v>
      </c>
      <c r="E40" s="45">
        <v>30</v>
      </c>
      <c r="F40" s="45">
        <v>30</v>
      </c>
      <c r="G40" s="45">
        <v>3</v>
      </c>
      <c r="H40" s="76">
        <f t="shared" si="4"/>
        <v>2235.8700000000003</v>
      </c>
      <c r="I40" s="76">
        <f t="shared" si="1"/>
        <v>1.1179350000000001</v>
      </c>
      <c r="J40" s="46">
        <f t="shared" si="2"/>
        <v>2.2358700000000002</v>
      </c>
      <c r="K40" s="46">
        <f t="shared" si="3"/>
        <v>3.3538050000000004</v>
      </c>
    </row>
    <row r="41" spans="1:11">
      <c r="A41" s="47">
        <v>38</v>
      </c>
      <c r="B41" s="47" t="s">
        <v>154</v>
      </c>
      <c r="C41" s="71" t="s">
        <v>121</v>
      </c>
      <c r="D41" s="48" t="s">
        <v>156</v>
      </c>
      <c r="E41" s="45">
        <v>30</v>
      </c>
      <c r="F41" s="45">
        <v>30</v>
      </c>
      <c r="G41" s="45">
        <v>3</v>
      </c>
      <c r="H41" s="76">
        <f t="shared" si="4"/>
        <v>2235.8700000000003</v>
      </c>
      <c r="I41" s="76">
        <f t="shared" si="1"/>
        <v>1.1179350000000001</v>
      </c>
      <c r="J41" s="46">
        <f t="shared" si="2"/>
        <v>2.2358700000000002</v>
      </c>
      <c r="K41" s="46">
        <f t="shared" si="3"/>
        <v>3.3538050000000004</v>
      </c>
    </row>
    <row r="42" spans="1:11">
      <c r="A42" s="47">
        <v>39</v>
      </c>
      <c r="B42" s="47" t="s">
        <v>154</v>
      </c>
      <c r="C42" s="71" t="s">
        <v>122</v>
      </c>
      <c r="D42" s="48" t="s">
        <v>157</v>
      </c>
      <c r="E42" s="45">
        <v>40</v>
      </c>
      <c r="F42" s="45">
        <v>40</v>
      </c>
      <c r="G42" s="45">
        <v>3</v>
      </c>
      <c r="H42" s="76">
        <f t="shared" si="4"/>
        <v>4173.869999999999</v>
      </c>
      <c r="I42" s="76">
        <f t="shared" si="1"/>
        <v>2.086935</v>
      </c>
      <c r="J42" s="46">
        <f t="shared" si="2"/>
        <v>4.17387</v>
      </c>
      <c r="K42" s="46">
        <f t="shared" si="3"/>
        <v>6.2608049999999995</v>
      </c>
    </row>
    <row r="43" spans="1:11">
      <c r="A43" s="47">
        <v>40</v>
      </c>
      <c r="B43" s="47" t="s">
        <v>154</v>
      </c>
      <c r="C43" s="71" t="s">
        <v>123</v>
      </c>
      <c r="D43" s="48" t="s">
        <v>156</v>
      </c>
      <c r="E43" s="45">
        <v>30</v>
      </c>
      <c r="F43" s="45">
        <v>30</v>
      </c>
      <c r="G43" s="45">
        <v>3</v>
      </c>
      <c r="H43" s="76">
        <f t="shared" si="4"/>
        <v>2235.8700000000003</v>
      </c>
      <c r="I43" s="76">
        <f t="shared" si="1"/>
        <v>1.1179350000000001</v>
      </c>
      <c r="J43" s="46">
        <f t="shared" si="2"/>
        <v>2.2358700000000002</v>
      </c>
      <c r="K43" s="46">
        <f t="shared" si="3"/>
        <v>3.3538050000000004</v>
      </c>
    </row>
    <row r="44" spans="1:11">
      <c r="A44" s="47">
        <v>41</v>
      </c>
      <c r="B44" s="47" t="s">
        <v>154</v>
      </c>
      <c r="C44" s="71" t="s">
        <v>124</v>
      </c>
      <c r="D44" s="48" t="s">
        <v>156</v>
      </c>
      <c r="E44" s="45">
        <v>30</v>
      </c>
      <c r="F44" s="45">
        <v>30</v>
      </c>
      <c r="G44" s="45">
        <v>3</v>
      </c>
      <c r="H44" s="76">
        <f t="shared" si="4"/>
        <v>2235.8700000000003</v>
      </c>
      <c r="I44" s="76">
        <f t="shared" si="1"/>
        <v>1.1179350000000001</v>
      </c>
      <c r="J44" s="46">
        <f t="shared" si="2"/>
        <v>2.2358700000000002</v>
      </c>
      <c r="K44" s="46">
        <f t="shared" si="3"/>
        <v>3.3538050000000004</v>
      </c>
    </row>
    <row r="45" spans="1:11">
      <c r="A45" s="47">
        <v>42</v>
      </c>
      <c r="B45" s="47" t="s">
        <v>154</v>
      </c>
      <c r="C45" s="71" t="s">
        <v>125</v>
      </c>
      <c r="D45" s="48" t="s">
        <v>155</v>
      </c>
      <c r="E45" s="45">
        <v>23</v>
      </c>
      <c r="F45" s="45">
        <v>23</v>
      </c>
      <c r="G45" s="45">
        <v>3</v>
      </c>
      <c r="H45" s="76">
        <f t="shared" si="4"/>
        <v>1236.27</v>
      </c>
      <c r="I45" s="76">
        <f t="shared" si="1"/>
        <v>0.61813499999999999</v>
      </c>
      <c r="J45" s="46">
        <f t="shared" si="2"/>
        <v>1.23627</v>
      </c>
      <c r="K45" s="46">
        <f t="shared" si="3"/>
        <v>1.8544049999999999</v>
      </c>
    </row>
    <row r="46" spans="1:11">
      <c r="A46" s="47">
        <v>43</v>
      </c>
      <c r="B46" s="47" t="s">
        <v>154</v>
      </c>
      <c r="C46" s="71" t="s">
        <v>126</v>
      </c>
      <c r="D46" s="48" t="s">
        <v>155</v>
      </c>
      <c r="E46" s="45">
        <v>23</v>
      </c>
      <c r="F46" s="45">
        <v>23</v>
      </c>
      <c r="G46" s="45">
        <v>3</v>
      </c>
      <c r="H46" s="76">
        <f t="shared" si="4"/>
        <v>1236.27</v>
      </c>
      <c r="I46" s="76">
        <f t="shared" si="1"/>
        <v>0.61813499999999999</v>
      </c>
      <c r="J46" s="46">
        <f t="shared" si="2"/>
        <v>1.23627</v>
      </c>
      <c r="K46" s="46">
        <f t="shared" si="3"/>
        <v>1.8544049999999999</v>
      </c>
    </row>
    <row r="47" spans="1:11">
      <c r="A47" s="47">
        <v>44</v>
      </c>
      <c r="B47" s="47" t="s">
        <v>154</v>
      </c>
      <c r="C47" s="71" t="s">
        <v>127</v>
      </c>
      <c r="D47" s="48" t="s">
        <v>156</v>
      </c>
      <c r="E47" s="45">
        <v>30</v>
      </c>
      <c r="F47" s="45">
        <v>30</v>
      </c>
      <c r="G47" s="45">
        <v>3</v>
      </c>
      <c r="H47" s="76">
        <f t="shared" si="4"/>
        <v>2235.8700000000003</v>
      </c>
      <c r="I47" s="76">
        <f t="shared" si="1"/>
        <v>1.1179350000000001</v>
      </c>
      <c r="J47" s="46">
        <f t="shared" si="2"/>
        <v>2.2358700000000002</v>
      </c>
      <c r="K47" s="46">
        <f t="shared" si="3"/>
        <v>3.3538050000000004</v>
      </c>
    </row>
    <row r="48" spans="1:11">
      <c r="A48" s="47">
        <v>45</v>
      </c>
      <c r="B48" s="47" t="s">
        <v>154</v>
      </c>
      <c r="C48" s="71" t="s">
        <v>128</v>
      </c>
      <c r="D48" s="48" t="s">
        <v>156</v>
      </c>
      <c r="E48" s="45">
        <v>30</v>
      </c>
      <c r="F48" s="45">
        <v>30</v>
      </c>
      <c r="G48" s="45">
        <v>3</v>
      </c>
      <c r="H48" s="76">
        <f t="shared" si="4"/>
        <v>2235.8700000000003</v>
      </c>
      <c r="I48" s="76">
        <f t="shared" si="1"/>
        <v>1.1179350000000001</v>
      </c>
      <c r="J48" s="46">
        <f t="shared" si="2"/>
        <v>2.2358700000000002</v>
      </c>
      <c r="K48" s="46">
        <f t="shared" si="3"/>
        <v>3.3538050000000004</v>
      </c>
    </row>
    <row r="49" spans="1:11">
      <c r="A49" s="47">
        <v>46</v>
      </c>
      <c r="B49" s="47" t="s">
        <v>154</v>
      </c>
      <c r="C49" s="71" t="s">
        <v>129</v>
      </c>
      <c r="D49" s="48" t="s">
        <v>155</v>
      </c>
      <c r="E49" s="45">
        <v>23</v>
      </c>
      <c r="F49" s="45">
        <v>23</v>
      </c>
      <c r="G49" s="45">
        <v>3</v>
      </c>
      <c r="H49" s="76">
        <f t="shared" si="4"/>
        <v>1236.27</v>
      </c>
      <c r="I49" s="76">
        <f t="shared" si="1"/>
        <v>0.61813499999999999</v>
      </c>
      <c r="J49" s="46">
        <f t="shared" si="2"/>
        <v>1.23627</v>
      </c>
      <c r="K49" s="46">
        <f t="shared" si="3"/>
        <v>1.8544049999999999</v>
      </c>
    </row>
    <row r="50" spans="1:11">
      <c r="A50" s="47">
        <v>47</v>
      </c>
      <c r="B50" s="47" t="s">
        <v>154</v>
      </c>
      <c r="C50" s="71" t="s">
        <v>130</v>
      </c>
      <c r="D50" s="48" t="s">
        <v>156</v>
      </c>
      <c r="E50" s="45">
        <v>30</v>
      </c>
      <c r="F50" s="45">
        <v>30</v>
      </c>
      <c r="G50" s="45">
        <v>3</v>
      </c>
      <c r="H50" s="76">
        <f t="shared" si="4"/>
        <v>2235.8700000000003</v>
      </c>
      <c r="I50" s="76">
        <f t="shared" si="1"/>
        <v>1.1179350000000001</v>
      </c>
      <c r="J50" s="46">
        <f t="shared" si="2"/>
        <v>2.2358700000000002</v>
      </c>
      <c r="K50" s="46">
        <f t="shared" si="3"/>
        <v>3.3538050000000004</v>
      </c>
    </row>
    <row r="51" spans="1:11">
      <c r="A51" s="47">
        <v>48</v>
      </c>
      <c r="B51" s="47" t="s">
        <v>154</v>
      </c>
      <c r="C51" s="71" t="s">
        <v>131</v>
      </c>
      <c r="D51" s="48" t="s">
        <v>157</v>
      </c>
      <c r="E51" s="45">
        <v>40</v>
      </c>
      <c r="F51" s="45">
        <v>40</v>
      </c>
      <c r="G51" s="45">
        <v>3</v>
      </c>
      <c r="H51" s="76">
        <f t="shared" si="4"/>
        <v>4173.869999999999</v>
      </c>
      <c r="I51" s="76">
        <f t="shared" si="1"/>
        <v>2.086935</v>
      </c>
      <c r="J51" s="46">
        <f t="shared" si="2"/>
        <v>4.17387</v>
      </c>
      <c r="K51" s="46">
        <f t="shared" si="3"/>
        <v>6.2608049999999995</v>
      </c>
    </row>
    <row r="52" spans="1:11">
      <c r="A52" s="47">
        <v>49</v>
      </c>
      <c r="B52" s="47" t="s">
        <v>154</v>
      </c>
      <c r="C52" s="71" t="s">
        <v>131</v>
      </c>
      <c r="D52" s="48" t="s">
        <v>155</v>
      </c>
      <c r="E52" s="45">
        <v>23</v>
      </c>
      <c r="F52" s="45">
        <v>23</v>
      </c>
      <c r="G52" s="45">
        <v>3</v>
      </c>
      <c r="H52" s="76">
        <f t="shared" si="4"/>
        <v>1236.27</v>
      </c>
      <c r="I52" s="76">
        <f t="shared" si="1"/>
        <v>0.61813499999999999</v>
      </c>
      <c r="J52" s="46">
        <f t="shared" si="2"/>
        <v>1.23627</v>
      </c>
      <c r="K52" s="46">
        <f t="shared" si="3"/>
        <v>1.8544049999999999</v>
      </c>
    </row>
    <row r="53" spans="1:11">
      <c r="A53" s="47">
        <v>50</v>
      </c>
      <c r="B53" s="47" t="s">
        <v>154</v>
      </c>
      <c r="C53" s="71" t="s">
        <v>132</v>
      </c>
      <c r="D53" s="48" t="s">
        <v>156</v>
      </c>
      <c r="E53" s="45">
        <v>30</v>
      </c>
      <c r="F53" s="45">
        <v>30</v>
      </c>
      <c r="G53" s="45">
        <v>3</v>
      </c>
      <c r="H53" s="76">
        <f t="shared" si="4"/>
        <v>2235.8700000000003</v>
      </c>
      <c r="I53" s="76">
        <f t="shared" si="1"/>
        <v>1.1179350000000001</v>
      </c>
      <c r="J53" s="46">
        <f t="shared" si="2"/>
        <v>2.2358700000000002</v>
      </c>
      <c r="K53" s="46">
        <f t="shared" si="3"/>
        <v>3.3538050000000004</v>
      </c>
    </row>
    <row r="54" spans="1:11">
      <c r="A54" s="47">
        <v>51</v>
      </c>
      <c r="B54" s="47" t="s">
        <v>154</v>
      </c>
      <c r="C54" s="71" t="s">
        <v>133</v>
      </c>
      <c r="D54" s="48" t="s">
        <v>156</v>
      </c>
      <c r="E54" s="45">
        <v>30</v>
      </c>
      <c r="F54" s="45">
        <v>30</v>
      </c>
      <c r="G54" s="45">
        <v>3</v>
      </c>
      <c r="H54" s="76">
        <f t="shared" si="4"/>
        <v>2235.8700000000003</v>
      </c>
      <c r="I54" s="76">
        <f t="shared" si="1"/>
        <v>1.1179350000000001</v>
      </c>
      <c r="J54" s="46">
        <f t="shared" si="2"/>
        <v>2.2358700000000002</v>
      </c>
      <c r="K54" s="46">
        <f t="shared" si="3"/>
        <v>3.3538050000000004</v>
      </c>
    </row>
    <row r="55" spans="1:11">
      <c r="A55" s="47">
        <v>52</v>
      </c>
      <c r="B55" s="47" t="s">
        <v>154</v>
      </c>
      <c r="C55" s="71" t="s">
        <v>134</v>
      </c>
      <c r="D55" s="48" t="s">
        <v>156</v>
      </c>
      <c r="E55" s="45">
        <v>30</v>
      </c>
      <c r="F55" s="45">
        <v>30</v>
      </c>
      <c r="G55" s="45">
        <v>3</v>
      </c>
      <c r="H55" s="76">
        <f t="shared" si="4"/>
        <v>2235.8700000000003</v>
      </c>
      <c r="I55" s="76">
        <f t="shared" si="1"/>
        <v>1.1179350000000001</v>
      </c>
      <c r="J55" s="46">
        <f t="shared" si="2"/>
        <v>2.2358700000000002</v>
      </c>
      <c r="K55" s="46">
        <f t="shared" si="3"/>
        <v>3.3538050000000004</v>
      </c>
    </row>
    <row r="56" spans="1:11">
      <c r="A56" s="47">
        <v>53</v>
      </c>
      <c r="B56" s="47" t="s">
        <v>154</v>
      </c>
      <c r="C56" s="71" t="s">
        <v>135</v>
      </c>
      <c r="D56" s="48" t="s">
        <v>157</v>
      </c>
      <c r="E56" s="45">
        <v>40</v>
      </c>
      <c r="F56" s="45">
        <v>40</v>
      </c>
      <c r="G56" s="45">
        <v>3</v>
      </c>
      <c r="H56" s="76">
        <f t="shared" si="4"/>
        <v>4173.869999999999</v>
      </c>
      <c r="I56" s="76">
        <f t="shared" si="1"/>
        <v>2.086935</v>
      </c>
      <c r="J56" s="46">
        <f t="shared" si="2"/>
        <v>4.17387</v>
      </c>
      <c r="K56" s="46">
        <f t="shared" si="3"/>
        <v>6.2608049999999995</v>
      </c>
    </row>
    <row r="57" spans="1:11">
      <c r="A57" s="47">
        <v>54</v>
      </c>
      <c r="B57" s="47" t="s">
        <v>154</v>
      </c>
      <c r="C57" s="71" t="s">
        <v>136</v>
      </c>
      <c r="D57" s="48" t="s">
        <v>157</v>
      </c>
      <c r="E57" s="45">
        <v>40</v>
      </c>
      <c r="F57" s="45">
        <v>40</v>
      </c>
      <c r="G57" s="45">
        <v>3</v>
      </c>
      <c r="H57" s="76">
        <f t="shared" si="4"/>
        <v>4173.869999999999</v>
      </c>
      <c r="I57" s="76">
        <f t="shared" si="1"/>
        <v>2.086935</v>
      </c>
      <c r="J57" s="46">
        <f t="shared" si="2"/>
        <v>4.17387</v>
      </c>
      <c r="K57" s="46">
        <f t="shared" si="3"/>
        <v>6.2608049999999995</v>
      </c>
    </row>
    <row r="58" spans="1:11">
      <c r="A58" s="47">
        <v>55</v>
      </c>
      <c r="B58" s="47" t="s">
        <v>154</v>
      </c>
      <c r="C58" s="71" t="s">
        <v>136</v>
      </c>
      <c r="D58" s="48" t="s">
        <v>158</v>
      </c>
      <c r="E58" s="45">
        <v>30</v>
      </c>
      <c r="F58" s="45">
        <v>23</v>
      </c>
      <c r="G58" s="45">
        <v>3</v>
      </c>
      <c r="H58" s="76">
        <f t="shared" si="4"/>
        <v>1662.5700000000002</v>
      </c>
      <c r="I58" s="76">
        <f t="shared" si="1"/>
        <v>0.83128500000000005</v>
      </c>
      <c r="J58" s="46">
        <f t="shared" si="2"/>
        <v>1.6625700000000001</v>
      </c>
      <c r="K58" s="46">
        <f t="shared" si="3"/>
        <v>2.4938549999999999</v>
      </c>
    </row>
    <row r="59" spans="1:11">
      <c r="A59" s="47">
        <v>56</v>
      </c>
      <c r="B59" s="47" t="s">
        <v>154</v>
      </c>
      <c r="C59" s="71" t="s">
        <v>137</v>
      </c>
      <c r="D59" s="48" t="s">
        <v>157</v>
      </c>
      <c r="E59" s="45">
        <v>40</v>
      </c>
      <c r="F59" s="45">
        <v>40</v>
      </c>
      <c r="G59" s="45">
        <v>3</v>
      </c>
      <c r="H59" s="76">
        <f t="shared" si="4"/>
        <v>4173.869999999999</v>
      </c>
      <c r="I59" s="76">
        <f t="shared" si="1"/>
        <v>2.086935</v>
      </c>
      <c r="J59" s="46">
        <f t="shared" si="2"/>
        <v>4.17387</v>
      </c>
      <c r="K59" s="46">
        <f t="shared" si="3"/>
        <v>6.2608049999999995</v>
      </c>
    </row>
    <row r="60" spans="1:11">
      <c r="A60" s="47">
        <v>57</v>
      </c>
      <c r="B60" s="47" t="s">
        <v>154</v>
      </c>
      <c r="C60" s="71" t="s">
        <v>138</v>
      </c>
      <c r="D60" s="48" t="s">
        <v>157</v>
      </c>
      <c r="E60" s="45">
        <v>40</v>
      </c>
      <c r="F60" s="45">
        <v>40</v>
      </c>
      <c r="G60" s="45">
        <v>3</v>
      </c>
      <c r="H60" s="76">
        <f t="shared" si="4"/>
        <v>4173.869999999999</v>
      </c>
      <c r="I60" s="76">
        <f t="shared" si="1"/>
        <v>2.086935</v>
      </c>
      <c r="J60" s="46">
        <f t="shared" si="2"/>
        <v>4.17387</v>
      </c>
      <c r="K60" s="46">
        <f t="shared" si="3"/>
        <v>6.2608049999999995</v>
      </c>
    </row>
    <row r="61" spans="1:11">
      <c r="A61" s="47">
        <v>58</v>
      </c>
      <c r="B61" s="47" t="s">
        <v>154</v>
      </c>
      <c r="C61" s="71" t="s">
        <v>138</v>
      </c>
      <c r="D61" s="48" t="s">
        <v>155</v>
      </c>
      <c r="E61" s="45">
        <v>23</v>
      </c>
      <c r="F61" s="45">
        <v>23</v>
      </c>
      <c r="G61" s="45">
        <v>3</v>
      </c>
      <c r="H61" s="76">
        <f t="shared" si="4"/>
        <v>1236.27</v>
      </c>
      <c r="I61" s="76">
        <f t="shared" si="1"/>
        <v>0.61813499999999999</v>
      </c>
      <c r="J61" s="46">
        <f t="shared" si="2"/>
        <v>1.23627</v>
      </c>
      <c r="K61" s="46">
        <f t="shared" si="3"/>
        <v>1.8544049999999999</v>
      </c>
    </row>
    <row r="62" spans="1:11">
      <c r="A62" s="47">
        <v>59</v>
      </c>
      <c r="B62" s="47" t="s">
        <v>154</v>
      </c>
      <c r="C62" s="71" t="s">
        <v>139</v>
      </c>
      <c r="D62" s="48" t="s">
        <v>155</v>
      </c>
      <c r="E62" s="45">
        <v>23</v>
      </c>
      <c r="F62" s="45">
        <v>23</v>
      </c>
      <c r="G62" s="45">
        <v>3</v>
      </c>
      <c r="H62" s="76">
        <f t="shared" si="4"/>
        <v>1236.27</v>
      </c>
      <c r="I62" s="76">
        <f t="shared" si="1"/>
        <v>0.61813499999999999</v>
      </c>
      <c r="J62" s="46">
        <f t="shared" si="2"/>
        <v>1.23627</v>
      </c>
      <c r="K62" s="46">
        <f t="shared" si="3"/>
        <v>1.8544049999999999</v>
      </c>
    </row>
    <row r="63" spans="1:11">
      <c r="A63" s="47">
        <v>60</v>
      </c>
      <c r="B63" s="47" t="s">
        <v>154</v>
      </c>
      <c r="C63" s="71" t="s">
        <v>140</v>
      </c>
      <c r="D63" s="48" t="s">
        <v>156</v>
      </c>
      <c r="E63" s="45">
        <v>30</v>
      </c>
      <c r="F63" s="45">
        <v>30</v>
      </c>
      <c r="G63" s="45">
        <v>3</v>
      </c>
      <c r="H63" s="76">
        <f t="shared" si="4"/>
        <v>2235.8700000000003</v>
      </c>
      <c r="I63" s="76">
        <f t="shared" si="1"/>
        <v>1.1179350000000001</v>
      </c>
      <c r="J63" s="46">
        <f t="shared" si="2"/>
        <v>2.2358700000000002</v>
      </c>
      <c r="K63" s="46">
        <f t="shared" si="3"/>
        <v>3.3538050000000004</v>
      </c>
    </row>
    <row r="64" spans="1:11">
      <c r="A64" s="47">
        <v>61</v>
      </c>
      <c r="B64" s="47" t="s">
        <v>154</v>
      </c>
      <c r="C64" s="71" t="s">
        <v>141</v>
      </c>
      <c r="D64" s="48" t="s">
        <v>155</v>
      </c>
      <c r="E64" s="45">
        <v>23</v>
      </c>
      <c r="F64" s="45">
        <v>23</v>
      </c>
      <c r="G64" s="45">
        <v>3</v>
      </c>
      <c r="H64" s="76">
        <f t="shared" si="4"/>
        <v>1236.27</v>
      </c>
      <c r="I64" s="76">
        <f t="shared" si="1"/>
        <v>0.61813499999999999</v>
      </c>
      <c r="J64" s="46">
        <f t="shared" si="2"/>
        <v>1.23627</v>
      </c>
      <c r="K64" s="46">
        <f t="shared" si="3"/>
        <v>1.8544049999999999</v>
      </c>
    </row>
    <row r="65" spans="1:11">
      <c r="A65" s="47">
        <v>62</v>
      </c>
      <c r="B65" s="47" t="s">
        <v>154</v>
      </c>
      <c r="C65" s="71" t="s">
        <v>142</v>
      </c>
      <c r="D65" s="48" t="s">
        <v>156</v>
      </c>
      <c r="E65" s="45">
        <v>30</v>
      </c>
      <c r="F65" s="45">
        <v>30</v>
      </c>
      <c r="G65" s="45">
        <v>3</v>
      </c>
      <c r="H65" s="76">
        <f t="shared" si="4"/>
        <v>2235.8700000000003</v>
      </c>
      <c r="I65" s="76">
        <f t="shared" si="1"/>
        <v>1.1179350000000001</v>
      </c>
      <c r="J65" s="46">
        <f t="shared" si="2"/>
        <v>2.2358700000000002</v>
      </c>
      <c r="K65" s="46">
        <f t="shared" si="3"/>
        <v>3.3538050000000004</v>
      </c>
    </row>
    <row r="66" spans="1:11">
      <c r="A66" s="47">
        <v>63</v>
      </c>
      <c r="B66" s="47" t="s">
        <v>154</v>
      </c>
      <c r="C66" s="71" t="s">
        <v>143</v>
      </c>
      <c r="D66" s="48" t="s">
        <v>156</v>
      </c>
      <c r="E66" s="45">
        <v>30</v>
      </c>
      <c r="F66" s="45">
        <v>30</v>
      </c>
      <c r="G66" s="45">
        <v>3</v>
      </c>
      <c r="H66" s="76">
        <f t="shared" si="4"/>
        <v>2235.8700000000003</v>
      </c>
      <c r="I66" s="76">
        <f t="shared" si="1"/>
        <v>1.1179350000000001</v>
      </c>
      <c r="J66" s="46">
        <f t="shared" si="2"/>
        <v>2.2358700000000002</v>
      </c>
      <c r="K66" s="46">
        <f t="shared" si="3"/>
        <v>3.3538050000000004</v>
      </c>
    </row>
    <row r="67" spans="1:11">
      <c r="A67" s="47">
        <v>64</v>
      </c>
      <c r="B67" s="47" t="s">
        <v>154</v>
      </c>
      <c r="C67" s="71" t="s">
        <v>144</v>
      </c>
      <c r="D67" s="48" t="s">
        <v>157</v>
      </c>
      <c r="E67" s="45">
        <v>40</v>
      </c>
      <c r="F67" s="45">
        <v>40</v>
      </c>
      <c r="G67" s="45">
        <v>3</v>
      </c>
      <c r="H67" s="76">
        <f t="shared" si="4"/>
        <v>4173.869999999999</v>
      </c>
      <c r="I67" s="76">
        <f t="shared" si="1"/>
        <v>2.086935</v>
      </c>
      <c r="J67" s="46">
        <f t="shared" si="2"/>
        <v>4.17387</v>
      </c>
      <c r="K67" s="46">
        <f t="shared" si="3"/>
        <v>6.2608049999999995</v>
      </c>
    </row>
    <row r="68" spans="1:11">
      <c r="A68" s="47">
        <v>65</v>
      </c>
      <c r="B68" s="47" t="s">
        <v>154</v>
      </c>
      <c r="C68" s="71" t="s">
        <v>145</v>
      </c>
      <c r="D68" s="48" t="s">
        <v>156</v>
      </c>
      <c r="E68" s="45">
        <v>30</v>
      </c>
      <c r="F68" s="45">
        <v>30</v>
      </c>
      <c r="G68" s="45">
        <v>3</v>
      </c>
      <c r="H68" s="76">
        <f t="shared" ref="H68:H77" si="5">(E68+(E68-(2*G68*0.1)*(G68/0.3-1)))/2*(F68+(F68-(2*G68*0.1)*(G68/0.3-1)))/2*G68</f>
        <v>2235.8700000000003</v>
      </c>
      <c r="I68" s="76">
        <f t="shared" si="1"/>
        <v>1.1179350000000001</v>
      </c>
      <c r="J68" s="46">
        <f t="shared" si="2"/>
        <v>2.2358700000000002</v>
      </c>
      <c r="K68" s="46">
        <f t="shared" si="3"/>
        <v>3.3538050000000004</v>
      </c>
    </row>
    <row r="69" spans="1:11">
      <c r="A69" s="47">
        <v>66</v>
      </c>
      <c r="B69" s="47" t="s">
        <v>154</v>
      </c>
      <c r="C69" s="71" t="s">
        <v>146</v>
      </c>
      <c r="D69" s="48" t="s">
        <v>156</v>
      </c>
      <c r="E69" s="45">
        <v>30</v>
      </c>
      <c r="F69" s="45">
        <v>30</v>
      </c>
      <c r="G69" s="45">
        <v>3</v>
      </c>
      <c r="H69" s="76">
        <f t="shared" si="5"/>
        <v>2235.8700000000003</v>
      </c>
      <c r="I69" s="76">
        <f t="shared" ref="I69:I77" si="6">0.75*(H69/0.15)/10000</f>
        <v>1.1179350000000001</v>
      </c>
      <c r="J69" s="46">
        <f t="shared" ref="J69:J77" si="7">I69*2</f>
        <v>2.2358700000000002</v>
      </c>
      <c r="K69" s="46">
        <f t="shared" ref="K69:K77" si="8">+J69+I69</f>
        <v>3.3538050000000004</v>
      </c>
    </row>
    <row r="70" spans="1:11">
      <c r="A70" s="47">
        <v>67</v>
      </c>
      <c r="B70" s="47" t="s">
        <v>154</v>
      </c>
      <c r="C70" s="71" t="s">
        <v>147</v>
      </c>
      <c r="D70" s="48" t="s">
        <v>155</v>
      </c>
      <c r="E70" s="45">
        <v>23</v>
      </c>
      <c r="F70" s="45">
        <v>23</v>
      </c>
      <c r="G70" s="45">
        <v>3</v>
      </c>
      <c r="H70" s="76">
        <f t="shared" si="5"/>
        <v>1236.27</v>
      </c>
      <c r="I70" s="76">
        <f t="shared" si="6"/>
        <v>0.61813499999999999</v>
      </c>
      <c r="J70" s="46">
        <f t="shared" si="7"/>
        <v>1.23627</v>
      </c>
      <c r="K70" s="46">
        <f t="shared" si="8"/>
        <v>1.8544049999999999</v>
      </c>
    </row>
    <row r="71" spans="1:11">
      <c r="A71" s="47">
        <v>68</v>
      </c>
      <c r="B71" s="47" t="s">
        <v>154</v>
      </c>
      <c r="C71" s="71" t="s">
        <v>147</v>
      </c>
      <c r="D71" s="48" t="s">
        <v>158</v>
      </c>
      <c r="E71" s="45">
        <v>30</v>
      </c>
      <c r="F71" s="45">
        <v>23</v>
      </c>
      <c r="G71" s="45">
        <v>3</v>
      </c>
      <c r="H71" s="76">
        <f t="shared" si="5"/>
        <v>1662.5700000000002</v>
      </c>
      <c r="I71" s="76">
        <f t="shared" si="6"/>
        <v>0.83128500000000005</v>
      </c>
      <c r="J71" s="46">
        <f t="shared" si="7"/>
        <v>1.6625700000000001</v>
      </c>
      <c r="K71" s="46">
        <f t="shared" si="8"/>
        <v>2.4938549999999999</v>
      </c>
    </row>
    <row r="72" spans="1:11">
      <c r="A72" s="47">
        <v>69</v>
      </c>
      <c r="B72" s="47" t="s">
        <v>154</v>
      </c>
      <c r="C72" s="71" t="s">
        <v>148</v>
      </c>
      <c r="D72" s="48" t="s">
        <v>157</v>
      </c>
      <c r="E72" s="45">
        <v>40</v>
      </c>
      <c r="F72" s="45">
        <v>40</v>
      </c>
      <c r="G72" s="45">
        <v>3</v>
      </c>
      <c r="H72" s="76">
        <f t="shared" si="5"/>
        <v>4173.869999999999</v>
      </c>
      <c r="I72" s="76">
        <f t="shared" si="6"/>
        <v>2.086935</v>
      </c>
      <c r="J72" s="46">
        <f t="shared" si="7"/>
        <v>4.17387</v>
      </c>
      <c r="K72" s="46">
        <f t="shared" si="8"/>
        <v>6.2608049999999995</v>
      </c>
    </row>
    <row r="73" spans="1:11">
      <c r="A73" s="47">
        <v>70</v>
      </c>
      <c r="B73" s="47" t="s">
        <v>154</v>
      </c>
      <c r="C73" s="71" t="s">
        <v>149</v>
      </c>
      <c r="D73" s="48" t="s">
        <v>155</v>
      </c>
      <c r="E73" s="45">
        <v>23</v>
      </c>
      <c r="F73" s="45">
        <v>23</v>
      </c>
      <c r="G73" s="45">
        <v>3</v>
      </c>
      <c r="H73" s="76">
        <f t="shared" si="5"/>
        <v>1236.27</v>
      </c>
      <c r="I73" s="76">
        <f t="shared" si="6"/>
        <v>0.61813499999999999</v>
      </c>
      <c r="J73" s="46">
        <f t="shared" si="7"/>
        <v>1.23627</v>
      </c>
      <c r="K73" s="46">
        <f t="shared" si="8"/>
        <v>1.8544049999999999</v>
      </c>
    </row>
    <row r="74" spans="1:11">
      <c r="A74" s="47">
        <v>71</v>
      </c>
      <c r="B74" s="47" t="s">
        <v>154</v>
      </c>
      <c r="C74" s="71" t="s">
        <v>150</v>
      </c>
      <c r="D74" s="48" t="s">
        <v>156</v>
      </c>
      <c r="E74" s="45">
        <v>30</v>
      </c>
      <c r="F74" s="45">
        <v>30</v>
      </c>
      <c r="G74" s="45">
        <v>3</v>
      </c>
      <c r="H74" s="76">
        <f t="shared" si="5"/>
        <v>2235.8700000000003</v>
      </c>
      <c r="I74" s="76">
        <f t="shared" si="6"/>
        <v>1.1179350000000001</v>
      </c>
      <c r="J74" s="46">
        <f t="shared" si="7"/>
        <v>2.2358700000000002</v>
      </c>
      <c r="K74" s="46">
        <f t="shared" si="8"/>
        <v>3.3538050000000004</v>
      </c>
    </row>
    <row r="75" spans="1:11">
      <c r="A75" s="47">
        <v>72</v>
      </c>
      <c r="B75" s="47" t="s">
        <v>154</v>
      </c>
      <c r="C75" s="71" t="s">
        <v>151</v>
      </c>
      <c r="D75" s="48" t="s">
        <v>156</v>
      </c>
      <c r="E75" s="45">
        <v>30</v>
      </c>
      <c r="F75" s="45">
        <v>30</v>
      </c>
      <c r="G75" s="45">
        <v>3</v>
      </c>
      <c r="H75" s="76">
        <f t="shared" si="5"/>
        <v>2235.8700000000003</v>
      </c>
      <c r="I75" s="76">
        <f t="shared" si="6"/>
        <v>1.1179350000000001</v>
      </c>
      <c r="J75" s="46">
        <f t="shared" si="7"/>
        <v>2.2358700000000002</v>
      </c>
      <c r="K75" s="46">
        <f t="shared" si="8"/>
        <v>3.3538050000000004</v>
      </c>
    </row>
    <row r="76" spans="1:11">
      <c r="A76" s="47">
        <v>73</v>
      </c>
      <c r="B76" s="47" t="s">
        <v>154</v>
      </c>
      <c r="C76" s="71" t="s">
        <v>152</v>
      </c>
      <c r="D76" s="48" t="s">
        <v>156</v>
      </c>
      <c r="E76" s="45">
        <v>30</v>
      </c>
      <c r="F76" s="45">
        <v>30</v>
      </c>
      <c r="G76" s="45">
        <v>3</v>
      </c>
      <c r="H76" s="76">
        <f t="shared" si="5"/>
        <v>2235.8700000000003</v>
      </c>
      <c r="I76" s="76">
        <f t="shared" si="6"/>
        <v>1.1179350000000001</v>
      </c>
      <c r="J76" s="46">
        <f t="shared" si="7"/>
        <v>2.2358700000000002</v>
      </c>
      <c r="K76" s="46">
        <f t="shared" si="8"/>
        <v>3.3538050000000004</v>
      </c>
    </row>
    <row r="77" spans="1:11">
      <c r="A77" s="47">
        <v>74</v>
      </c>
      <c r="B77" s="47" t="s">
        <v>154</v>
      </c>
      <c r="C77" s="71" t="s">
        <v>153</v>
      </c>
      <c r="D77" s="48" t="s">
        <v>155</v>
      </c>
      <c r="E77" s="45">
        <v>23</v>
      </c>
      <c r="F77" s="45">
        <v>23</v>
      </c>
      <c r="G77" s="45">
        <v>3</v>
      </c>
      <c r="H77" s="76">
        <f t="shared" si="5"/>
        <v>1236.27</v>
      </c>
      <c r="I77" s="76">
        <f t="shared" si="6"/>
        <v>0.61813499999999999</v>
      </c>
      <c r="J77" s="46">
        <f t="shared" si="7"/>
        <v>1.23627</v>
      </c>
      <c r="K77" s="46">
        <f t="shared" si="8"/>
        <v>1.8544049999999999</v>
      </c>
    </row>
    <row r="78" spans="1:11">
      <c r="A78" s="47">
        <v>75</v>
      </c>
      <c r="B78" s="47" t="s">
        <v>159</v>
      </c>
      <c r="C78" s="71" t="s">
        <v>160</v>
      </c>
      <c r="D78" s="51">
        <v>0.8</v>
      </c>
      <c r="E78" s="45">
        <v>0.8</v>
      </c>
      <c r="H78" s="46"/>
      <c r="K78" s="46">
        <f t="shared" ref="K78:K111" si="9">E78</f>
        <v>0.8</v>
      </c>
    </row>
    <row r="79" spans="1:11">
      <c r="A79" s="47">
        <v>76</v>
      </c>
      <c r="B79" s="47" t="s">
        <v>159</v>
      </c>
      <c r="C79" s="71" t="s">
        <v>161</v>
      </c>
      <c r="D79" s="51">
        <v>0.8</v>
      </c>
      <c r="E79" s="45">
        <v>0.8</v>
      </c>
      <c r="H79" s="46"/>
      <c r="K79" s="46">
        <f t="shared" si="9"/>
        <v>0.8</v>
      </c>
    </row>
    <row r="80" spans="1:11">
      <c r="A80" s="47">
        <v>77</v>
      </c>
      <c r="B80" s="47" t="s">
        <v>159</v>
      </c>
      <c r="C80" s="71" t="s">
        <v>162</v>
      </c>
      <c r="D80" s="51">
        <v>1.01</v>
      </c>
      <c r="E80" s="45">
        <v>1.01</v>
      </c>
      <c r="H80" s="46"/>
      <c r="K80" s="46">
        <f t="shared" si="9"/>
        <v>1.01</v>
      </c>
    </row>
    <row r="81" spans="1:11">
      <c r="A81" s="47">
        <v>78</v>
      </c>
      <c r="B81" s="47" t="s">
        <v>159</v>
      </c>
      <c r="C81" s="71" t="s">
        <v>163</v>
      </c>
      <c r="D81" s="51">
        <v>0.8</v>
      </c>
      <c r="E81" s="45">
        <v>0.8</v>
      </c>
      <c r="H81" s="46"/>
      <c r="K81" s="46">
        <f t="shared" si="9"/>
        <v>0.8</v>
      </c>
    </row>
    <row r="82" spans="1:11">
      <c r="A82" s="47">
        <v>79</v>
      </c>
      <c r="B82" s="47" t="s">
        <v>159</v>
      </c>
      <c r="C82" s="71" t="s">
        <v>107</v>
      </c>
      <c r="D82" s="51">
        <v>0.4</v>
      </c>
      <c r="E82" s="45">
        <v>0.4</v>
      </c>
      <c r="H82" s="46"/>
      <c r="K82" s="46">
        <f t="shared" si="9"/>
        <v>0.4</v>
      </c>
    </row>
    <row r="83" spans="1:11">
      <c r="A83" s="47">
        <v>80</v>
      </c>
      <c r="B83" s="47" t="s">
        <v>159</v>
      </c>
      <c r="C83" s="71" t="s">
        <v>164</v>
      </c>
      <c r="D83" s="51">
        <v>0.8</v>
      </c>
      <c r="E83" s="45">
        <v>0.8</v>
      </c>
      <c r="H83" s="46"/>
      <c r="K83" s="46">
        <f t="shared" si="9"/>
        <v>0.8</v>
      </c>
    </row>
    <row r="84" spans="1:11">
      <c r="A84" s="47">
        <v>81</v>
      </c>
      <c r="B84" s="47" t="s">
        <v>159</v>
      </c>
      <c r="C84" s="71" t="s">
        <v>165</v>
      </c>
      <c r="D84" s="51">
        <v>0.4</v>
      </c>
      <c r="E84" s="45">
        <v>0.4</v>
      </c>
      <c r="H84" s="46"/>
      <c r="K84" s="46">
        <f t="shared" si="9"/>
        <v>0.4</v>
      </c>
    </row>
    <row r="85" spans="1:11">
      <c r="A85" s="47">
        <v>82</v>
      </c>
      <c r="B85" s="47" t="s">
        <v>159</v>
      </c>
      <c r="C85" s="71" t="s">
        <v>109</v>
      </c>
      <c r="D85" s="51">
        <v>0.4</v>
      </c>
      <c r="E85" s="45">
        <v>0.4</v>
      </c>
      <c r="H85" s="46"/>
      <c r="K85" s="46">
        <f t="shared" si="9"/>
        <v>0.4</v>
      </c>
    </row>
    <row r="86" spans="1:11">
      <c r="A86" s="47">
        <v>83</v>
      </c>
      <c r="B86" s="47" t="s">
        <v>159</v>
      </c>
      <c r="C86" s="71" t="s">
        <v>108</v>
      </c>
      <c r="D86" s="51">
        <v>0.4</v>
      </c>
      <c r="E86" s="45">
        <v>0.4</v>
      </c>
      <c r="H86" s="46"/>
      <c r="K86" s="46">
        <f t="shared" si="9"/>
        <v>0.4</v>
      </c>
    </row>
    <row r="87" spans="1:11">
      <c r="A87" s="47">
        <v>84</v>
      </c>
      <c r="B87" s="47" t="s">
        <v>159</v>
      </c>
      <c r="C87" s="71" t="s">
        <v>166</v>
      </c>
      <c r="D87" s="51">
        <v>0.4</v>
      </c>
      <c r="E87" s="45">
        <v>0.4</v>
      </c>
      <c r="H87" s="46"/>
      <c r="K87" s="46">
        <f t="shared" si="9"/>
        <v>0.4</v>
      </c>
    </row>
    <row r="88" spans="1:11">
      <c r="A88" s="47">
        <v>85</v>
      </c>
      <c r="B88" s="47" t="s">
        <v>159</v>
      </c>
      <c r="C88" s="71" t="s">
        <v>167</v>
      </c>
      <c r="D88" s="51">
        <v>0.4</v>
      </c>
      <c r="E88" s="45">
        <v>0.4</v>
      </c>
      <c r="H88" s="46"/>
      <c r="K88" s="46">
        <f t="shared" si="9"/>
        <v>0.4</v>
      </c>
    </row>
    <row r="89" spans="1:11">
      <c r="A89" s="47">
        <v>86</v>
      </c>
      <c r="B89" s="47" t="s">
        <v>159</v>
      </c>
      <c r="C89" s="71" t="s">
        <v>122</v>
      </c>
      <c r="D89" s="51">
        <v>0.8</v>
      </c>
      <c r="E89" s="45">
        <v>0.8</v>
      </c>
      <c r="H89" s="46"/>
      <c r="K89" s="46">
        <f t="shared" si="9"/>
        <v>0.8</v>
      </c>
    </row>
    <row r="90" spans="1:11">
      <c r="A90" s="47">
        <v>87</v>
      </c>
      <c r="B90" s="47" t="s">
        <v>159</v>
      </c>
      <c r="C90" s="71" t="s">
        <v>127</v>
      </c>
      <c r="D90" s="51">
        <v>0.4</v>
      </c>
      <c r="E90" s="45">
        <v>0.4</v>
      </c>
      <c r="H90" s="46"/>
      <c r="K90" s="46">
        <f t="shared" si="9"/>
        <v>0.4</v>
      </c>
    </row>
    <row r="91" spans="1:11">
      <c r="A91" s="47">
        <v>88</v>
      </c>
      <c r="B91" s="47" t="s">
        <v>159</v>
      </c>
      <c r="C91" s="71" t="s">
        <v>125</v>
      </c>
      <c r="D91" s="51">
        <v>0.8</v>
      </c>
      <c r="E91" s="45">
        <v>0.8</v>
      </c>
      <c r="H91" s="46"/>
      <c r="K91" s="46">
        <f t="shared" si="9"/>
        <v>0.8</v>
      </c>
    </row>
    <row r="92" spans="1:11">
      <c r="A92" s="47">
        <v>89</v>
      </c>
      <c r="B92" s="47" t="s">
        <v>159</v>
      </c>
      <c r="C92" s="71" t="s">
        <v>168</v>
      </c>
      <c r="D92" s="51">
        <v>0.2</v>
      </c>
      <c r="E92" s="45">
        <v>0.2</v>
      </c>
      <c r="H92" s="46"/>
      <c r="K92" s="46">
        <f t="shared" si="9"/>
        <v>0.2</v>
      </c>
    </row>
    <row r="93" spans="1:11">
      <c r="A93" s="47">
        <v>90</v>
      </c>
      <c r="B93" s="47" t="s">
        <v>159</v>
      </c>
      <c r="C93" s="71" t="s">
        <v>129</v>
      </c>
      <c r="D93" s="51">
        <v>0.8</v>
      </c>
      <c r="E93" s="45">
        <v>0.8</v>
      </c>
      <c r="H93" s="46"/>
      <c r="K93" s="46">
        <f t="shared" si="9"/>
        <v>0.8</v>
      </c>
    </row>
    <row r="94" spans="1:11">
      <c r="A94" s="47">
        <v>91</v>
      </c>
      <c r="B94" s="47" t="s">
        <v>159</v>
      </c>
      <c r="C94" s="71" t="s">
        <v>130</v>
      </c>
      <c r="D94" s="51">
        <v>0.8</v>
      </c>
      <c r="E94" s="45">
        <v>0.8</v>
      </c>
      <c r="H94" s="46"/>
      <c r="K94" s="46">
        <f t="shared" si="9"/>
        <v>0.8</v>
      </c>
    </row>
    <row r="95" spans="1:11">
      <c r="A95" s="47">
        <v>92</v>
      </c>
      <c r="B95" s="47" t="s">
        <v>159</v>
      </c>
      <c r="C95" s="71" t="s">
        <v>132</v>
      </c>
      <c r="D95" s="51">
        <v>0.4</v>
      </c>
      <c r="E95" s="45">
        <v>0.4</v>
      </c>
      <c r="H95" s="46"/>
      <c r="K95" s="46">
        <f t="shared" si="9"/>
        <v>0.4</v>
      </c>
    </row>
    <row r="96" spans="1:11">
      <c r="A96" s="47">
        <v>93</v>
      </c>
      <c r="B96" s="47" t="s">
        <v>159</v>
      </c>
      <c r="C96" s="71" t="s">
        <v>169</v>
      </c>
      <c r="D96" s="51">
        <v>0.36</v>
      </c>
      <c r="E96" s="45">
        <v>0.36</v>
      </c>
      <c r="H96" s="46"/>
      <c r="K96" s="46">
        <f t="shared" si="9"/>
        <v>0.36</v>
      </c>
    </row>
    <row r="97" spans="1:11">
      <c r="A97" s="47">
        <v>94</v>
      </c>
      <c r="B97" s="47" t="s">
        <v>159</v>
      </c>
      <c r="C97" s="71" t="s">
        <v>169</v>
      </c>
      <c r="D97" s="51">
        <v>0.36</v>
      </c>
      <c r="E97" s="45">
        <v>0.36</v>
      </c>
      <c r="H97" s="46"/>
      <c r="K97" s="46">
        <f t="shared" si="9"/>
        <v>0.36</v>
      </c>
    </row>
    <row r="98" spans="1:11">
      <c r="A98" s="47">
        <v>95</v>
      </c>
      <c r="B98" s="47" t="s">
        <v>159</v>
      </c>
      <c r="C98" s="71" t="s">
        <v>140</v>
      </c>
      <c r="D98" s="51">
        <v>0.4</v>
      </c>
      <c r="E98" s="45">
        <v>0.4</v>
      </c>
      <c r="H98" s="46"/>
      <c r="K98" s="46">
        <f t="shared" si="9"/>
        <v>0.4</v>
      </c>
    </row>
    <row r="99" spans="1:11">
      <c r="A99" s="47">
        <v>96</v>
      </c>
      <c r="B99" s="47" t="s">
        <v>159</v>
      </c>
      <c r="C99" s="71" t="s">
        <v>170</v>
      </c>
      <c r="D99" s="51">
        <v>0.04</v>
      </c>
      <c r="E99" s="45">
        <v>0.04</v>
      </c>
      <c r="H99" s="46"/>
      <c r="K99" s="46">
        <f t="shared" si="9"/>
        <v>0.04</v>
      </c>
    </row>
    <row r="100" spans="1:11">
      <c r="A100" s="47">
        <v>97</v>
      </c>
      <c r="B100" s="47" t="s">
        <v>159</v>
      </c>
      <c r="C100" s="71" t="s">
        <v>171</v>
      </c>
      <c r="D100" s="51">
        <v>0.8</v>
      </c>
      <c r="E100" s="45">
        <v>0.8</v>
      </c>
      <c r="H100" s="46"/>
      <c r="K100" s="46">
        <f t="shared" si="9"/>
        <v>0.8</v>
      </c>
    </row>
    <row r="101" spans="1:11">
      <c r="A101" s="47">
        <v>98</v>
      </c>
      <c r="B101" s="47" t="s">
        <v>159</v>
      </c>
      <c r="C101" s="71" t="s">
        <v>145</v>
      </c>
      <c r="D101" s="51">
        <v>0.4</v>
      </c>
      <c r="E101" s="45">
        <v>0.4</v>
      </c>
      <c r="H101" s="46"/>
      <c r="K101" s="46">
        <f t="shared" si="9"/>
        <v>0.4</v>
      </c>
    </row>
    <row r="102" spans="1:11">
      <c r="A102" s="47">
        <v>99</v>
      </c>
      <c r="B102" s="47" t="s">
        <v>159</v>
      </c>
      <c r="C102" s="71" t="s">
        <v>172</v>
      </c>
      <c r="D102" s="51">
        <v>0.4</v>
      </c>
      <c r="E102" s="45">
        <v>0.4</v>
      </c>
      <c r="H102" s="46"/>
      <c r="K102" s="46">
        <f t="shared" si="9"/>
        <v>0.4</v>
      </c>
    </row>
    <row r="103" spans="1:11">
      <c r="A103" s="47">
        <v>100</v>
      </c>
      <c r="B103" s="47" t="s">
        <v>159</v>
      </c>
      <c r="C103" s="71" t="s">
        <v>169</v>
      </c>
      <c r="D103" s="51">
        <v>0.5</v>
      </c>
      <c r="E103" s="45">
        <v>0.5</v>
      </c>
      <c r="H103" s="46"/>
      <c r="K103" s="46">
        <f t="shared" si="9"/>
        <v>0.5</v>
      </c>
    </row>
    <row r="104" spans="1:11">
      <c r="A104" s="47">
        <v>101</v>
      </c>
      <c r="B104" s="47" t="s">
        <v>159</v>
      </c>
      <c r="C104" s="71" t="s">
        <v>169</v>
      </c>
      <c r="D104" s="51">
        <v>0.4</v>
      </c>
      <c r="E104" s="45">
        <v>0.4</v>
      </c>
      <c r="H104" s="46"/>
      <c r="K104" s="46">
        <f t="shared" si="9"/>
        <v>0.4</v>
      </c>
    </row>
    <row r="105" spans="1:11">
      <c r="A105" s="47">
        <v>102</v>
      </c>
      <c r="B105" s="47" t="s">
        <v>159</v>
      </c>
      <c r="C105" s="71" t="s">
        <v>173</v>
      </c>
      <c r="D105" s="51">
        <v>0.4</v>
      </c>
      <c r="E105" s="45">
        <v>0.4</v>
      </c>
      <c r="H105" s="46"/>
      <c r="K105" s="46">
        <f t="shared" si="9"/>
        <v>0.4</v>
      </c>
    </row>
    <row r="106" spans="1:11">
      <c r="A106" s="47">
        <v>103</v>
      </c>
      <c r="B106" s="47" t="s">
        <v>159</v>
      </c>
      <c r="C106" s="71" t="s">
        <v>149</v>
      </c>
      <c r="D106" s="51">
        <v>0.04</v>
      </c>
      <c r="E106" s="45">
        <v>0.04</v>
      </c>
      <c r="H106" s="46"/>
      <c r="K106" s="46">
        <f t="shared" si="9"/>
        <v>0.04</v>
      </c>
    </row>
    <row r="107" spans="1:11">
      <c r="A107" s="47">
        <v>104</v>
      </c>
      <c r="B107" s="52" t="s">
        <v>174</v>
      </c>
      <c r="C107" s="71" t="s">
        <v>112</v>
      </c>
      <c r="D107" s="51">
        <v>0.4</v>
      </c>
      <c r="E107" s="45">
        <v>0.4</v>
      </c>
      <c r="H107" s="46"/>
      <c r="K107" s="46">
        <f t="shared" si="9"/>
        <v>0.4</v>
      </c>
    </row>
    <row r="108" spans="1:11">
      <c r="A108" s="47">
        <v>105</v>
      </c>
      <c r="B108" s="52" t="s">
        <v>174</v>
      </c>
      <c r="C108" s="71" t="s">
        <v>131</v>
      </c>
      <c r="D108" s="51">
        <v>0.2</v>
      </c>
      <c r="E108" s="45">
        <v>0.2</v>
      </c>
      <c r="H108" s="46"/>
      <c r="K108" s="46">
        <f t="shared" si="9"/>
        <v>0.2</v>
      </c>
    </row>
    <row r="109" spans="1:11">
      <c r="A109" s="47">
        <v>106</v>
      </c>
      <c r="B109" s="52" t="s">
        <v>174</v>
      </c>
      <c r="C109" s="71" t="s">
        <v>135</v>
      </c>
      <c r="D109" s="51">
        <v>0.5</v>
      </c>
      <c r="E109" s="45">
        <v>0.5</v>
      </c>
      <c r="H109" s="46"/>
      <c r="K109" s="46">
        <f t="shared" si="9"/>
        <v>0.5</v>
      </c>
    </row>
    <row r="110" spans="1:11">
      <c r="A110" s="47">
        <v>107</v>
      </c>
      <c r="B110" s="52" t="s">
        <v>174</v>
      </c>
      <c r="C110" s="71" t="s">
        <v>136</v>
      </c>
      <c r="D110" s="51">
        <v>0.5</v>
      </c>
      <c r="E110" s="45">
        <v>0.5</v>
      </c>
      <c r="H110" s="46"/>
      <c r="K110" s="46">
        <f t="shared" si="9"/>
        <v>0.5</v>
      </c>
    </row>
    <row r="111" spans="1:11">
      <c r="A111" s="47">
        <v>108</v>
      </c>
      <c r="B111" s="52" t="s">
        <v>174</v>
      </c>
      <c r="C111" s="71" t="s">
        <v>137</v>
      </c>
      <c r="D111" s="51">
        <v>0.5</v>
      </c>
      <c r="E111" s="45">
        <v>0.5</v>
      </c>
      <c r="H111" s="46"/>
      <c r="K111" s="46">
        <f t="shared" si="9"/>
        <v>0.5</v>
      </c>
    </row>
    <row r="112" spans="1:11">
      <c r="A112" s="47">
        <v>109</v>
      </c>
      <c r="B112" s="52" t="s">
        <v>194</v>
      </c>
      <c r="C112" s="71" t="s">
        <v>92</v>
      </c>
      <c r="D112" s="53" t="s">
        <v>208</v>
      </c>
      <c r="E112" s="45">
        <v>7</v>
      </c>
      <c r="F112" s="45">
        <v>7</v>
      </c>
      <c r="H112" s="46"/>
      <c r="I112" s="45" t="s">
        <v>243</v>
      </c>
      <c r="K112" s="46">
        <v>1</v>
      </c>
    </row>
    <row r="113" spans="1:11">
      <c r="A113" s="47">
        <v>110</v>
      </c>
      <c r="B113" s="52" t="s">
        <v>194</v>
      </c>
      <c r="C113" s="71" t="s">
        <v>175</v>
      </c>
      <c r="D113" s="53" t="s">
        <v>208</v>
      </c>
      <c r="E113" s="45">
        <v>7</v>
      </c>
      <c r="F113" s="45">
        <v>7</v>
      </c>
      <c r="H113" s="46"/>
      <c r="K113" s="46">
        <v>1</v>
      </c>
    </row>
    <row r="114" spans="1:11">
      <c r="A114" s="47">
        <v>111</v>
      </c>
      <c r="B114" s="52" t="s">
        <v>194</v>
      </c>
      <c r="C114" s="71" t="s">
        <v>91</v>
      </c>
      <c r="D114" s="53" t="s">
        <v>208</v>
      </c>
      <c r="E114" s="45">
        <v>7</v>
      </c>
      <c r="F114" s="45">
        <v>7</v>
      </c>
      <c r="H114" s="46"/>
      <c r="K114" s="46">
        <v>1</v>
      </c>
    </row>
    <row r="115" spans="1:11">
      <c r="A115" s="47">
        <v>112</v>
      </c>
      <c r="B115" s="52" t="s">
        <v>194</v>
      </c>
      <c r="C115" s="71" t="s">
        <v>92</v>
      </c>
      <c r="D115" s="53" t="s">
        <v>208</v>
      </c>
      <c r="E115" s="45">
        <v>7</v>
      </c>
      <c r="F115" s="45">
        <v>7</v>
      </c>
      <c r="H115" s="46"/>
      <c r="K115" s="46">
        <v>1</v>
      </c>
    </row>
    <row r="116" spans="1:11">
      <c r="A116" s="47">
        <v>113</v>
      </c>
      <c r="B116" s="52" t="s">
        <v>194</v>
      </c>
      <c r="C116" s="71" t="s">
        <v>90</v>
      </c>
      <c r="D116" s="53" t="s">
        <v>208</v>
      </c>
      <c r="E116" s="45">
        <v>7</v>
      </c>
      <c r="F116" s="45">
        <v>7</v>
      </c>
      <c r="H116" s="46"/>
      <c r="K116" s="46">
        <v>1</v>
      </c>
    </row>
    <row r="117" spans="1:11">
      <c r="A117" s="47">
        <v>114</v>
      </c>
      <c r="B117" s="52" t="s">
        <v>194</v>
      </c>
      <c r="C117" s="71" t="s">
        <v>176</v>
      </c>
      <c r="D117" s="53" t="s">
        <v>208</v>
      </c>
      <c r="E117" s="45">
        <v>7</v>
      </c>
      <c r="F117" s="45">
        <v>7</v>
      </c>
      <c r="H117" s="46"/>
      <c r="K117" s="46">
        <v>1</v>
      </c>
    </row>
    <row r="118" spans="1:11">
      <c r="A118" s="47">
        <v>115</v>
      </c>
      <c r="B118" s="52" t="s">
        <v>194</v>
      </c>
      <c r="C118" s="71" t="s">
        <v>176</v>
      </c>
      <c r="D118" s="53" t="s">
        <v>208</v>
      </c>
      <c r="E118" s="45">
        <v>7</v>
      </c>
      <c r="F118" s="45">
        <v>7</v>
      </c>
      <c r="H118" s="46"/>
      <c r="K118" s="46">
        <v>1</v>
      </c>
    </row>
    <row r="119" spans="1:11">
      <c r="A119" s="47">
        <v>116</v>
      </c>
      <c r="B119" s="52" t="s">
        <v>194</v>
      </c>
      <c r="C119" s="71" t="s">
        <v>97</v>
      </c>
      <c r="D119" s="53" t="s">
        <v>208</v>
      </c>
      <c r="E119" s="45">
        <v>7</v>
      </c>
      <c r="F119" s="45">
        <v>7</v>
      </c>
      <c r="H119" s="46"/>
      <c r="K119" s="46">
        <v>1</v>
      </c>
    </row>
    <row r="120" spans="1:11">
      <c r="A120" s="47">
        <v>117</v>
      </c>
      <c r="B120" s="52" t="s">
        <v>194</v>
      </c>
      <c r="C120" s="71" t="s">
        <v>95</v>
      </c>
      <c r="D120" s="53" t="s">
        <v>208</v>
      </c>
      <c r="E120" s="45">
        <v>7</v>
      </c>
      <c r="F120" s="45">
        <v>7</v>
      </c>
      <c r="H120" s="46"/>
      <c r="K120" s="46">
        <v>1</v>
      </c>
    </row>
    <row r="121" spans="1:11">
      <c r="A121" s="47">
        <v>118</v>
      </c>
      <c r="B121" s="52" t="s">
        <v>194</v>
      </c>
      <c r="C121" s="71" t="s">
        <v>96</v>
      </c>
      <c r="D121" s="53" t="s">
        <v>208</v>
      </c>
      <c r="E121" s="45">
        <v>7</v>
      </c>
      <c r="F121" s="45">
        <v>7</v>
      </c>
      <c r="H121" s="46"/>
      <c r="K121" s="46">
        <v>1</v>
      </c>
    </row>
    <row r="122" spans="1:11">
      <c r="A122" s="47">
        <v>119</v>
      </c>
      <c r="B122" s="52" t="s">
        <v>194</v>
      </c>
      <c r="C122" s="71" t="s">
        <v>177</v>
      </c>
      <c r="D122" s="53" t="s">
        <v>208</v>
      </c>
      <c r="E122" s="45">
        <v>7</v>
      </c>
      <c r="F122" s="45">
        <v>7</v>
      </c>
      <c r="H122" s="46"/>
      <c r="K122" s="46">
        <v>1</v>
      </c>
    </row>
    <row r="123" spans="1:11">
      <c r="A123" s="47">
        <v>120</v>
      </c>
      <c r="B123" s="52" t="s">
        <v>194</v>
      </c>
      <c r="C123" s="71" t="s">
        <v>178</v>
      </c>
      <c r="D123" s="53" t="s">
        <v>208</v>
      </c>
      <c r="E123" s="45">
        <v>7</v>
      </c>
      <c r="F123" s="45">
        <v>7</v>
      </c>
      <c r="H123" s="46"/>
      <c r="K123" s="46">
        <v>1</v>
      </c>
    </row>
    <row r="124" spans="1:11">
      <c r="A124" s="47">
        <v>121</v>
      </c>
      <c r="B124" s="52" t="s">
        <v>194</v>
      </c>
      <c r="C124" s="71" t="s">
        <v>89</v>
      </c>
      <c r="D124" s="53" t="s">
        <v>208</v>
      </c>
      <c r="E124" s="45">
        <v>7</v>
      </c>
      <c r="F124" s="45">
        <v>7</v>
      </c>
      <c r="H124" s="46"/>
      <c r="K124" s="46">
        <v>1</v>
      </c>
    </row>
    <row r="125" spans="1:11">
      <c r="A125" s="47">
        <v>122</v>
      </c>
      <c r="B125" s="52" t="s">
        <v>194</v>
      </c>
      <c r="C125" s="71" t="s">
        <v>99</v>
      </c>
      <c r="D125" s="53" t="s">
        <v>208</v>
      </c>
      <c r="E125" s="45">
        <v>7</v>
      </c>
      <c r="F125" s="45">
        <v>7</v>
      </c>
      <c r="H125" s="46"/>
      <c r="K125" s="46">
        <v>1</v>
      </c>
    </row>
    <row r="126" spans="1:11">
      <c r="A126" s="47">
        <v>123</v>
      </c>
      <c r="B126" s="52" t="s">
        <v>194</v>
      </c>
      <c r="C126" s="71" t="s">
        <v>179</v>
      </c>
      <c r="D126" s="53" t="s">
        <v>208</v>
      </c>
      <c r="E126" s="45">
        <v>7</v>
      </c>
      <c r="F126" s="45">
        <v>7</v>
      </c>
      <c r="H126" s="46"/>
      <c r="K126" s="46">
        <v>1</v>
      </c>
    </row>
    <row r="127" spans="1:11">
      <c r="A127" s="47">
        <v>124</v>
      </c>
      <c r="B127" s="52" t="s">
        <v>194</v>
      </c>
      <c r="C127" s="71" t="s">
        <v>180</v>
      </c>
      <c r="D127" s="53" t="s">
        <v>208</v>
      </c>
      <c r="E127" s="45">
        <v>7</v>
      </c>
      <c r="F127" s="45">
        <v>7</v>
      </c>
      <c r="H127" s="46"/>
      <c r="K127" s="46">
        <v>1</v>
      </c>
    </row>
    <row r="128" spans="1:11">
      <c r="A128" s="47">
        <v>125</v>
      </c>
      <c r="B128" s="52" t="s">
        <v>194</v>
      </c>
      <c r="C128" s="71" t="s">
        <v>101</v>
      </c>
      <c r="D128" s="53" t="s">
        <v>208</v>
      </c>
      <c r="E128" s="45">
        <v>7</v>
      </c>
      <c r="F128" s="45">
        <v>7</v>
      </c>
      <c r="H128" s="46"/>
      <c r="K128" s="46">
        <v>1</v>
      </c>
    </row>
    <row r="129" spans="1:11">
      <c r="A129" s="47">
        <v>126</v>
      </c>
      <c r="B129" s="52" t="s">
        <v>194</v>
      </c>
      <c r="C129" s="71" t="s">
        <v>102</v>
      </c>
      <c r="D129" s="53" t="s">
        <v>208</v>
      </c>
      <c r="E129" s="45">
        <v>7</v>
      </c>
      <c r="F129" s="45">
        <v>7</v>
      </c>
      <c r="H129" s="46"/>
      <c r="K129" s="46">
        <v>1</v>
      </c>
    </row>
    <row r="130" spans="1:11">
      <c r="A130" s="47">
        <v>127</v>
      </c>
      <c r="B130" s="52" t="s">
        <v>194</v>
      </c>
      <c r="C130" s="71" t="s">
        <v>181</v>
      </c>
      <c r="D130" s="53" t="s">
        <v>208</v>
      </c>
      <c r="E130" s="45">
        <v>7</v>
      </c>
      <c r="F130" s="45">
        <v>7</v>
      </c>
      <c r="H130" s="46"/>
      <c r="K130" s="46">
        <v>1</v>
      </c>
    </row>
    <row r="131" spans="1:11">
      <c r="A131" s="47">
        <v>128</v>
      </c>
      <c r="B131" s="52" t="s">
        <v>194</v>
      </c>
      <c r="C131" s="71" t="s">
        <v>182</v>
      </c>
      <c r="D131" s="53" t="s">
        <v>208</v>
      </c>
      <c r="E131" s="45">
        <v>7</v>
      </c>
      <c r="F131" s="45">
        <v>7</v>
      </c>
      <c r="H131" s="46"/>
      <c r="K131" s="46">
        <v>1</v>
      </c>
    </row>
    <row r="132" spans="1:11" ht="15.75">
      <c r="A132" s="47">
        <v>129</v>
      </c>
      <c r="B132" s="52" t="s">
        <v>194</v>
      </c>
      <c r="C132" s="50" t="s">
        <v>183</v>
      </c>
      <c r="D132" s="53" t="s">
        <v>208</v>
      </c>
      <c r="E132" s="45">
        <v>7</v>
      </c>
      <c r="F132" s="45">
        <v>7</v>
      </c>
      <c r="H132" s="46"/>
      <c r="K132" s="46">
        <v>1</v>
      </c>
    </row>
    <row r="133" spans="1:11">
      <c r="A133" s="47">
        <v>130</v>
      </c>
      <c r="B133" s="52" t="s">
        <v>194</v>
      </c>
      <c r="C133" s="71" t="s">
        <v>184</v>
      </c>
      <c r="D133" s="53" t="s">
        <v>208</v>
      </c>
      <c r="E133" s="45">
        <v>7</v>
      </c>
      <c r="F133" s="45">
        <v>7</v>
      </c>
      <c r="H133" s="46"/>
      <c r="K133" s="46">
        <v>1</v>
      </c>
    </row>
    <row r="134" spans="1:11">
      <c r="A134" s="47">
        <v>131</v>
      </c>
      <c r="B134" s="52" t="s">
        <v>194</v>
      </c>
      <c r="C134" s="71" t="s">
        <v>110</v>
      </c>
      <c r="D134" s="53" t="s">
        <v>208</v>
      </c>
      <c r="E134" s="45">
        <v>7</v>
      </c>
      <c r="F134" s="45">
        <v>7</v>
      </c>
      <c r="H134" s="46"/>
      <c r="K134" s="46">
        <v>1</v>
      </c>
    </row>
    <row r="135" spans="1:11">
      <c r="A135" s="47">
        <v>132</v>
      </c>
      <c r="B135" s="52" t="s">
        <v>194</v>
      </c>
      <c r="C135" s="71" t="s">
        <v>185</v>
      </c>
      <c r="D135" s="53" t="s">
        <v>208</v>
      </c>
      <c r="E135" s="45">
        <v>7</v>
      </c>
      <c r="F135" s="45">
        <v>7</v>
      </c>
      <c r="H135" s="46"/>
      <c r="K135" s="46">
        <v>1</v>
      </c>
    </row>
    <row r="136" spans="1:11">
      <c r="A136" s="47">
        <v>133</v>
      </c>
      <c r="B136" s="52" t="s">
        <v>194</v>
      </c>
      <c r="C136" s="71" t="s">
        <v>112</v>
      </c>
      <c r="D136" s="53" t="s">
        <v>208</v>
      </c>
      <c r="E136" s="45">
        <v>7</v>
      </c>
      <c r="F136" s="45">
        <v>7</v>
      </c>
      <c r="H136" s="46"/>
      <c r="K136" s="46">
        <v>1</v>
      </c>
    </row>
    <row r="137" spans="1:11">
      <c r="A137" s="47">
        <v>134</v>
      </c>
      <c r="B137" s="52" t="s">
        <v>194</v>
      </c>
      <c r="C137" s="71" t="s">
        <v>186</v>
      </c>
      <c r="D137" s="53" t="s">
        <v>208</v>
      </c>
      <c r="E137" s="45">
        <v>7</v>
      </c>
      <c r="F137" s="45">
        <v>7</v>
      </c>
      <c r="H137" s="46"/>
      <c r="K137" s="46">
        <v>1</v>
      </c>
    </row>
    <row r="138" spans="1:11">
      <c r="A138" s="47">
        <v>135</v>
      </c>
      <c r="B138" s="52" t="s">
        <v>194</v>
      </c>
      <c r="C138" s="71" t="s">
        <v>116</v>
      </c>
      <c r="D138" s="53" t="s">
        <v>208</v>
      </c>
      <c r="E138" s="45">
        <v>7</v>
      </c>
      <c r="F138" s="45">
        <v>7</v>
      </c>
      <c r="H138" s="46"/>
      <c r="K138" s="46">
        <v>1</v>
      </c>
    </row>
    <row r="139" spans="1:11">
      <c r="A139" s="47">
        <v>136</v>
      </c>
      <c r="B139" s="52" t="s">
        <v>194</v>
      </c>
      <c r="C139" s="71" t="s">
        <v>119</v>
      </c>
      <c r="D139" s="53" t="s">
        <v>208</v>
      </c>
      <c r="E139" s="45">
        <v>7</v>
      </c>
      <c r="F139" s="45">
        <v>7</v>
      </c>
      <c r="H139" s="46"/>
      <c r="K139" s="46">
        <v>1</v>
      </c>
    </row>
    <row r="140" spans="1:11">
      <c r="A140" s="47">
        <v>137</v>
      </c>
      <c r="B140" s="52" t="s">
        <v>194</v>
      </c>
      <c r="C140" s="71" t="s">
        <v>120</v>
      </c>
      <c r="D140" s="53" t="s">
        <v>208</v>
      </c>
      <c r="E140" s="45">
        <v>7</v>
      </c>
      <c r="F140" s="45">
        <v>7</v>
      </c>
      <c r="H140" s="46"/>
      <c r="K140" s="46">
        <v>1</v>
      </c>
    </row>
    <row r="141" spans="1:11">
      <c r="A141" s="47">
        <v>138</v>
      </c>
      <c r="B141" s="52" t="s">
        <v>194</v>
      </c>
      <c r="C141" s="71" t="s">
        <v>187</v>
      </c>
      <c r="D141" s="53" t="s">
        <v>208</v>
      </c>
      <c r="E141" s="45">
        <v>7</v>
      </c>
      <c r="F141" s="45">
        <v>7</v>
      </c>
      <c r="H141" s="46"/>
      <c r="K141" s="46">
        <v>1</v>
      </c>
    </row>
    <row r="142" spans="1:11">
      <c r="A142" s="47">
        <v>139</v>
      </c>
      <c r="B142" s="52" t="s">
        <v>194</v>
      </c>
      <c r="C142" s="71" t="s">
        <v>188</v>
      </c>
      <c r="D142" s="53" t="s">
        <v>208</v>
      </c>
      <c r="E142" s="45">
        <v>7</v>
      </c>
      <c r="F142" s="45">
        <v>7</v>
      </c>
      <c r="H142" s="46"/>
      <c r="K142" s="46">
        <v>1</v>
      </c>
    </row>
    <row r="143" spans="1:11">
      <c r="A143" s="47">
        <v>140</v>
      </c>
      <c r="B143" s="52" t="s">
        <v>194</v>
      </c>
      <c r="C143" s="71" t="s">
        <v>122</v>
      </c>
      <c r="D143" s="53" t="s">
        <v>208</v>
      </c>
      <c r="E143" s="45">
        <v>7</v>
      </c>
      <c r="F143" s="45">
        <v>7</v>
      </c>
      <c r="H143" s="46"/>
      <c r="K143" s="46">
        <v>1</v>
      </c>
    </row>
    <row r="144" spans="1:11">
      <c r="A144" s="47">
        <v>141</v>
      </c>
      <c r="B144" s="52" t="s">
        <v>194</v>
      </c>
      <c r="C144" s="71" t="s">
        <v>123</v>
      </c>
      <c r="D144" s="53" t="s">
        <v>208</v>
      </c>
      <c r="E144" s="45">
        <v>7</v>
      </c>
      <c r="F144" s="45">
        <v>7</v>
      </c>
      <c r="H144" s="46"/>
      <c r="K144" s="46">
        <v>1</v>
      </c>
    </row>
    <row r="145" spans="1:11">
      <c r="A145" s="47">
        <v>142</v>
      </c>
      <c r="B145" s="52" t="s">
        <v>194</v>
      </c>
      <c r="C145" s="71" t="s">
        <v>124</v>
      </c>
      <c r="D145" s="53" t="s">
        <v>208</v>
      </c>
      <c r="E145" s="45">
        <v>7</v>
      </c>
      <c r="F145" s="45">
        <v>7</v>
      </c>
      <c r="H145" s="46"/>
      <c r="K145" s="46">
        <v>1</v>
      </c>
    </row>
    <row r="146" spans="1:11">
      <c r="A146" s="47">
        <v>143</v>
      </c>
      <c r="B146" s="52" t="s">
        <v>194</v>
      </c>
      <c r="C146" s="71" t="s">
        <v>168</v>
      </c>
      <c r="D146" s="53" t="s">
        <v>208</v>
      </c>
      <c r="E146" s="45">
        <v>7</v>
      </c>
      <c r="F146" s="45">
        <v>7</v>
      </c>
      <c r="H146" s="46"/>
      <c r="K146" s="46">
        <v>1</v>
      </c>
    </row>
    <row r="147" spans="1:11">
      <c r="A147" s="47">
        <v>144</v>
      </c>
      <c r="B147" s="52" t="s">
        <v>194</v>
      </c>
      <c r="C147" s="71" t="s">
        <v>131</v>
      </c>
      <c r="D147" s="53" t="s">
        <v>208</v>
      </c>
      <c r="E147" s="45">
        <v>7</v>
      </c>
      <c r="F147" s="45">
        <v>7</v>
      </c>
      <c r="H147" s="46"/>
      <c r="K147" s="46">
        <v>1</v>
      </c>
    </row>
    <row r="148" spans="1:11">
      <c r="A148" s="47">
        <v>145</v>
      </c>
      <c r="B148" s="52" t="s">
        <v>194</v>
      </c>
      <c r="C148" s="71" t="s">
        <v>131</v>
      </c>
      <c r="D148" s="53" t="s">
        <v>208</v>
      </c>
      <c r="E148" s="45">
        <v>7</v>
      </c>
      <c r="F148" s="45">
        <v>7</v>
      </c>
      <c r="H148" s="46"/>
      <c r="K148" s="46">
        <v>1</v>
      </c>
    </row>
    <row r="149" spans="1:11">
      <c r="A149" s="47">
        <v>146</v>
      </c>
      <c r="B149" s="52" t="s">
        <v>194</v>
      </c>
      <c r="C149" s="71" t="s">
        <v>189</v>
      </c>
      <c r="D149" s="53" t="s">
        <v>208</v>
      </c>
      <c r="E149" s="45">
        <v>7</v>
      </c>
      <c r="F149" s="45">
        <v>7</v>
      </c>
      <c r="H149" s="46"/>
      <c r="K149" s="46">
        <v>1</v>
      </c>
    </row>
    <row r="150" spans="1:11">
      <c r="A150" s="47">
        <v>147</v>
      </c>
      <c r="B150" s="52" t="s">
        <v>194</v>
      </c>
      <c r="C150" s="71" t="s">
        <v>133</v>
      </c>
      <c r="D150" s="53" t="s">
        <v>208</v>
      </c>
      <c r="E150" s="45">
        <v>7</v>
      </c>
      <c r="F150" s="45">
        <v>7</v>
      </c>
      <c r="H150" s="46"/>
      <c r="K150" s="46">
        <v>1</v>
      </c>
    </row>
    <row r="151" spans="1:11">
      <c r="A151" s="47">
        <v>148</v>
      </c>
      <c r="B151" s="52" t="s">
        <v>194</v>
      </c>
      <c r="C151" s="71" t="s">
        <v>134</v>
      </c>
      <c r="D151" s="53" t="s">
        <v>208</v>
      </c>
      <c r="E151" s="45">
        <v>7</v>
      </c>
      <c r="F151" s="45">
        <v>7</v>
      </c>
      <c r="H151" s="46"/>
      <c r="K151" s="46">
        <v>1</v>
      </c>
    </row>
    <row r="152" spans="1:11">
      <c r="A152" s="47">
        <v>149</v>
      </c>
      <c r="B152" s="52" t="s">
        <v>194</v>
      </c>
      <c r="C152" s="71" t="s">
        <v>136</v>
      </c>
      <c r="D152" s="53" t="s">
        <v>208</v>
      </c>
      <c r="E152" s="45">
        <v>7</v>
      </c>
      <c r="F152" s="45">
        <v>7</v>
      </c>
      <c r="H152" s="46"/>
      <c r="K152" s="46">
        <v>1</v>
      </c>
    </row>
    <row r="153" spans="1:11">
      <c r="A153" s="47">
        <v>150</v>
      </c>
      <c r="B153" s="52" t="s">
        <v>194</v>
      </c>
      <c r="C153" s="71" t="s">
        <v>136</v>
      </c>
      <c r="D153" s="53" t="s">
        <v>208</v>
      </c>
      <c r="E153" s="45">
        <v>7</v>
      </c>
      <c r="F153" s="45">
        <v>7</v>
      </c>
      <c r="H153" s="46"/>
      <c r="K153" s="46">
        <v>1</v>
      </c>
    </row>
    <row r="154" spans="1:11">
      <c r="A154" s="47">
        <v>151</v>
      </c>
      <c r="B154" s="52" t="s">
        <v>194</v>
      </c>
      <c r="C154" s="71" t="s">
        <v>137</v>
      </c>
      <c r="D154" s="53" t="s">
        <v>208</v>
      </c>
      <c r="E154" s="45">
        <v>7</v>
      </c>
      <c r="F154" s="45">
        <v>7</v>
      </c>
      <c r="H154" s="46"/>
      <c r="K154" s="46">
        <v>1</v>
      </c>
    </row>
    <row r="155" spans="1:11">
      <c r="A155" s="47">
        <v>152</v>
      </c>
      <c r="B155" s="52" t="s">
        <v>194</v>
      </c>
      <c r="C155" s="71" t="s">
        <v>139</v>
      </c>
      <c r="D155" s="53" t="s">
        <v>208</v>
      </c>
      <c r="E155" s="45">
        <v>7</v>
      </c>
      <c r="F155" s="45">
        <v>7</v>
      </c>
      <c r="H155" s="46"/>
      <c r="K155" s="46">
        <v>1</v>
      </c>
    </row>
    <row r="156" spans="1:11">
      <c r="A156" s="47">
        <v>153</v>
      </c>
      <c r="B156" s="52" t="s">
        <v>194</v>
      </c>
      <c r="C156" s="71" t="s">
        <v>190</v>
      </c>
      <c r="D156" s="53" t="s">
        <v>208</v>
      </c>
      <c r="E156" s="45">
        <v>7</v>
      </c>
      <c r="F156" s="45">
        <v>7</v>
      </c>
      <c r="H156" s="46"/>
      <c r="K156" s="46">
        <v>1</v>
      </c>
    </row>
    <row r="157" spans="1:11">
      <c r="A157" s="47">
        <v>154</v>
      </c>
      <c r="B157" s="52" t="s">
        <v>194</v>
      </c>
      <c r="C157" s="71" t="s">
        <v>191</v>
      </c>
      <c r="D157" s="53" t="s">
        <v>208</v>
      </c>
      <c r="E157" s="45">
        <v>7</v>
      </c>
      <c r="F157" s="45">
        <v>7</v>
      </c>
      <c r="H157" s="46"/>
      <c r="K157" s="46">
        <v>1</v>
      </c>
    </row>
    <row r="158" spans="1:11">
      <c r="A158" s="47">
        <v>155</v>
      </c>
      <c r="B158" s="52" t="s">
        <v>194</v>
      </c>
      <c r="C158" s="71" t="s">
        <v>192</v>
      </c>
      <c r="D158" s="53" t="s">
        <v>208</v>
      </c>
      <c r="E158" s="45">
        <v>7</v>
      </c>
      <c r="F158" s="45">
        <v>7</v>
      </c>
      <c r="H158" s="46"/>
      <c r="K158" s="46">
        <v>1</v>
      </c>
    </row>
    <row r="159" spans="1:11">
      <c r="A159" s="47">
        <v>156</v>
      </c>
      <c r="B159" s="52" t="s">
        <v>194</v>
      </c>
      <c r="C159" s="71" t="s">
        <v>193</v>
      </c>
      <c r="D159" s="53" t="s">
        <v>208</v>
      </c>
      <c r="E159" s="45">
        <v>7</v>
      </c>
      <c r="F159" s="45">
        <v>7</v>
      </c>
      <c r="H159" s="46"/>
      <c r="K159" s="46">
        <v>1</v>
      </c>
    </row>
    <row r="160" spans="1:11">
      <c r="A160" s="47">
        <v>157</v>
      </c>
      <c r="B160" s="52" t="s">
        <v>194</v>
      </c>
      <c r="C160" s="71" t="s">
        <v>153</v>
      </c>
      <c r="D160" s="53" t="s">
        <v>208</v>
      </c>
      <c r="E160" s="45">
        <v>7</v>
      </c>
      <c r="F160" s="45">
        <v>7</v>
      </c>
      <c r="H160" s="46"/>
      <c r="K160" s="46">
        <v>1</v>
      </c>
    </row>
    <row r="161" spans="1:13">
      <c r="A161" s="47">
        <v>158</v>
      </c>
      <c r="B161" s="52" t="s">
        <v>197</v>
      </c>
      <c r="C161" s="71" t="s">
        <v>195</v>
      </c>
      <c r="D161" s="53">
        <v>0.4</v>
      </c>
      <c r="E161" s="45">
        <v>0.4</v>
      </c>
      <c r="H161" s="46"/>
      <c r="K161" s="46">
        <f>E161</f>
        <v>0.4</v>
      </c>
    </row>
    <row r="162" spans="1:13">
      <c r="A162" s="47">
        <v>159</v>
      </c>
      <c r="B162" s="52" t="s">
        <v>197</v>
      </c>
      <c r="C162" s="71" t="s">
        <v>196</v>
      </c>
      <c r="D162" s="53">
        <v>0.4</v>
      </c>
      <c r="E162" s="45">
        <v>0.4</v>
      </c>
      <c r="H162" s="46"/>
      <c r="K162" s="46">
        <f>E162</f>
        <v>0.4</v>
      </c>
    </row>
    <row r="163" spans="1:13">
      <c r="A163" s="47">
        <v>160</v>
      </c>
      <c r="B163" s="52" t="s">
        <v>197</v>
      </c>
      <c r="C163" s="71" t="s">
        <v>153</v>
      </c>
      <c r="D163" s="53">
        <v>0.4</v>
      </c>
      <c r="E163" s="45">
        <v>0.4</v>
      </c>
      <c r="H163" s="46"/>
      <c r="K163" s="46">
        <f>E163</f>
        <v>0.4</v>
      </c>
    </row>
    <row r="164" spans="1:13">
      <c r="A164" s="47">
        <v>161</v>
      </c>
      <c r="B164" s="49" t="s">
        <v>198</v>
      </c>
      <c r="C164" s="71" t="s">
        <v>201</v>
      </c>
      <c r="D164" s="49" t="s">
        <v>206</v>
      </c>
      <c r="E164" s="45">
        <v>45</v>
      </c>
      <c r="F164" s="45">
        <v>45</v>
      </c>
      <c r="G164" s="45">
        <v>3</v>
      </c>
      <c r="H164" s="76">
        <f>(E164+(E164-(2*G164*0.1)*(G164/0.3-1)))/2*(F164+(F164-(2*G164*0.1)*(G164/0.3-1)))/2*G164</f>
        <v>5367.869999999999</v>
      </c>
      <c r="I164" s="76">
        <f t="shared" ref="I164" si="10">0.75*(H164/0.15)/10000</f>
        <v>2.683935</v>
      </c>
      <c r="J164" s="46">
        <f>I164*2</f>
        <v>5.3678699999999999</v>
      </c>
      <c r="K164" s="46">
        <f>+I164+J164</f>
        <v>8.0518049999999999</v>
      </c>
    </row>
    <row r="165" spans="1:13">
      <c r="A165" s="47">
        <v>162</v>
      </c>
      <c r="B165" s="49" t="s">
        <v>198</v>
      </c>
      <c r="C165" s="71" t="s">
        <v>201</v>
      </c>
      <c r="D165" s="49" t="s">
        <v>207</v>
      </c>
      <c r="E165" s="45">
        <v>45</v>
      </c>
      <c r="F165" s="45">
        <v>45</v>
      </c>
      <c r="G165" s="45">
        <v>4</v>
      </c>
      <c r="H165" s="76">
        <f>(E165+(E165-(2*G165*0.1)*(G165/0.3-1)))/2*(F165+(F165-(2*G165*0.1)*(G165/0.3-1)))/2*G165</f>
        <v>6421.3511111111102</v>
      </c>
      <c r="I165" s="76">
        <f t="shared" ref="I165:I168" si="11">0.75*(H165/0.15)/10000</f>
        <v>3.2106755555555551</v>
      </c>
      <c r="J165" s="46">
        <f t="shared" ref="J165:J168" si="12">I165*2</f>
        <v>6.4213511111111101</v>
      </c>
      <c r="K165" s="46">
        <f t="shared" ref="K165:K168" si="13">+I165+J165</f>
        <v>9.6320266666666647</v>
      </c>
    </row>
    <row r="166" spans="1:13">
      <c r="A166" s="47">
        <v>163</v>
      </c>
      <c r="B166" s="49" t="s">
        <v>198</v>
      </c>
      <c r="C166" s="71" t="s">
        <v>201</v>
      </c>
      <c r="D166" s="49" t="s">
        <v>155</v>
      </c>
      <c r="E166" s="45">
        <v>23</v>
      </c>
      <c r="F166" s="45">
        <v>23</v>
      </c>
      <c r="G166" s="45">
        <v>3</v>
      </c>
      <c r="H166" s="76">
        <f>(E166+(E166-(2*G166*0.1)*(G166/0.3-1)))/2*(F166+(F166-(2*G166*0.1)*(G166/0.3-1)))/2*G166</f>
        <v>1236.27</v>
      </c>
      <c r="I166" s="76">
        <f t="shared" si="11"/>
        <v>0.61813499999999999</v>
      </c>
      <c r="J166" s="46">
        <f t="shared" si="12"/>
        <v>1.23627</v>
      </c>
      <c r="K166" s="46">
        <f t="shared" si="13"/>
        <v>1.8544049999999999</v>
      </c>
    </row>
    <row r="167" spans="1:13">
      <c r="A167" s="47">
        <v>164</v>
      </c>
      <c r="B167" s="49" t="s">
        <v>198</v>
      </c>
      <c r="C167" s="71" t="s">
        <v>201</v>
      </c>
      <c r="D167" s="49" t="s">
        <v>156</v>
      </c>
      <c r="E167" s="45">
        <v>30</v>
      </c>
      <c r="F167" s="45">
        <v>30</v>
      </c>
      <c r="G167" s="45">
        <v>3</v>
      </c>
      <c r="H167" s="76">
        <f>(E167+(E167-(2*G167*0.1)*(G167/0.3-1)))/2*(F167+(F167-(2*G167*0.1)*(G167/0.3-1)))/2*G167</f>
        <v>2235.8700000000003</v>
      </c>
      <c r="I167" s="76">
        <f t="shared" si="11"/>
        <v>1.1179350000000001</v>
      </c>
      <c r="J167" s="46">
        <f t="shared" si="12"/>
        <v>2.2358700000000002</v>
      </c>
      <c r="K167" s="46">
        <f t="shared" si="13"/>
        <v>3.3538050000000004</v>
      </c>
    </row>
    <row r="168" spans="1:13">
      <c r="A168" s="47">
        <v>165</v>
      </c>
      <c r="B168" s="48" t="s">
        <v>199</v>
      </c>
      <c r="C168" s="71" t="s">
        <v>201</v>
      </c>
      <c r="D168" s="49" t="s">
        <v>206</v>
      </c>
      <c r="E168" s="45">
        <v>45</v>
      </c>
      <c r="F168" s="45">
        <v>45</v>
      </c>
      <c r="G168" s="45">
        <v>3</v>
      </c>
      <c r="H168" s="76">
        <f>(E168+(E168-(2*G168*0.1)*(G168/0.3-1)))/2*(F168+(F168-(2*G168*0.1)*(G168/0.3-1)))/2*G168</f>
        <v>5367.869999999999</v>
      </c>
      <c r="I168" s="76">
        <f t="shared" si="11"/>
        <v>2.683935</v>
      </c>
      <c r="J168" s="46">
        <f t="shared" si="12"/>
        <v>5.3678699999999999</v>
      </c>
      <c r="K168" s="46">
        <f t="shared" si="13"/>
        <v>8.0518049999999999</v>
      </c>
    </row>
    <row r="169" spans="1:13" ht="30" customHeight="1">
      <c r="A169" s="47">
        <v>166</v>
      </c>
      <c r="B169" s="49" t="s">
        <v>200</v>
      </c>
      <c r="C169" s="71" t="s">
        <v>201</v>
      </c>
      <c r="D169" s="49" t="s">
        <v>202</v>
      </c>
      <c r="E169" s="45">
        <v>5</v>
      </c>
      <c r="F169" s="45">
        <v>5</v>
      </c>
      <c r="G169" s="45">
        <v>1</v>
      </c>
      <c r="H169" s="46" t="s">
        <v>242</v>
      </c>
      <c r="K169" s="83">
        <v>1</v>
      </c>
      <c r="L169" s="158" t="s">
        <v>245</v>
      </c>
    </row>
    <row r="170" spans="1:13">
      <c r="A170" s="47">
        <v>167</v>
      </c>
      <c r="B170" s="48" t="s">
        <v>200</v>
      </c>
      <c r="C170" s="71" t="s">
        <v>201</v>
      </c>
      <c r="D170" s="48" t="s">
        <v>202</v>
      </c>
      <c r="E170" s="45">
        <v>5</v>
      </c>
      <c r="F170" s="45">
        <v>5</v>
      </c>
      <c r="G170" s="45">
        <v>1</v>
      </c>
      <c r="H170" s="46" t="s">
        <v>242</v>
      </c>
      <c r="K170" s="83">
        <v>1</v>
      </c>
      <c r="L170" s="159"/>
    </row>
    <row r="171" spans="1:13" ht="15" customHeight="1">
      <c r="A171" s="47">
        <v>168</v>
      </c>
      <c r="B171" s="48" t="s">
        <v>203</v>
      </c>
      <c r="C171" s="72" t="s">
        <v>205</v>
      </c>
      <c r="D171" s="52" t="s">
        <v>218</v>
      </c>
      <c r="E171" s="45">
        <v>15</v>
      </c>
      <c r="F171" s="45">
        <f>E171*5</f>
        <v>75</v>
      </c>
      <c r="G171" s="45">
        <v>1.5</v>
      </c>
      <c r="H171" s="45">
        <v>7500</v>
      </c>
      <c r="I171" s="68">
        <f>2.7*(H171/0.15)/10000</f>
        <v>13.5</v>
      </c>
      <c r="K171" s="83">
        <v>2</v>
      </c>
      <c r="L171" s="159"/>
      <c r="M171" s="46" t="s">
        <v>244</v>
      </c>
    </row>
    <row r="172" spans="1:13">
      <c r="A172" s="47">
        <v>169</v>
      </c>
      <c r="B172" s="48" t="s">
        <v>203</v>
      </c>
      <c r="C172" s="72" t="s">
        <v>205</v>
      </c>
      <c r="D172" s="52" t="s">
        <v>218</v>
      </c>
      <c r="E172" s="45">
        <v>15</v>
      </c>
      <c r="F172" s="45">
        <f t="shared" ref="F172:F175" si="14">E172*5</f>
        <v>75</v>
      </c>
      <c r="G172" s="45">
        <v>1.5</v>
      </c>
      <c r="H172" s="45">
        <v>8750</v>
      </c>
      <c r="I172" s="68">
        <f t="shared" ref="I172:I175" si="15">2.7*(H172/0.15)/10000</f>
        <v>15.750000000000004</v>
      </c>
      <c r="K172" s="83">
        <v>2</v>
      </c>
      <c r="L172" s="159"/>
      <c r="M172" s="46" t="s">
        <v>244</v>
      </c>
    </row>
    <row r="173" spans="1:13">
      <c r="A173" s="47">
        <v>170</v>
      </c>
      <c r="B173" s="48" t="s">
        <v>203</v>
      </c>
      <c r="C173" s="72" t="s">
        <v>205</v>
      </c>
      <c r="D173" s="52" t="s">
        <v>218</v>
      </c>
      <c r="E173" s="45">
        <v>15</v>
      </c>
      <c r="F173" s="45">
        <f t="shared" si="14"/>
        <v>75</v>
      </c>
      <c r="G173" s="45">
        <v>1.5</v>
      </c>
      <c r="H173" s="45">
        <v>7200</v>
      </c>
      <c r="I173" s="68">
        <f t="shared" si="15"/>
        <v>12.96</v>
      </c>
      <c r="K173" s="83">
        <v>2</v>
      </c>
      <c r="L173" s="159"/>
      <c r="M173" s="46" t="s">
        <v>244</v>
      </c>
    </row>
    <row r="174" spans="1:13">
      <c r="A174" s="47">
        <v>171</v>
      </c>
      <c r="B174" s="49" t="s">
        <v>204</v>
      </c>
      <c r="C174" s="72" t="s">
        <v>205</v>
      </c>
      <c r="D174" s="52" t="s">
        <v>219</v>
      </c>
      <c r="E174" s="45">
        <v>25</v>
      </c>
      <c r="F174" s="45">
        <f t="shared" si="14"/>
        <v>125</v>
      </c>
      <c r="G174" s="45">
        <v>2</v>
      </c>
      <c r="H174" s="45">
        <v>8700</v>
      </c>
      <c r="I174" s="68">
        <f t="shared" si="15"/>
        <v>15.66</v>
      </c>
      <c r="K174" s="83">
        <v>2</v>
      </c>
      <c r="L174" s="159"/>
      <c r="M174" s="46" t="s">
        <v>244</v>
      </c>
    </row>
    <row r="175" spans="1:13" ht="14.25" customHeight="1">
      <c r="A175" s="47">
        <v>172</v>
      </c>
      <c r="B175" s="49" t="s">
        <v>204</v>
      </c>
      <c r="C175" s="72" t="s">
        <v>205</v>
      </c>
      <c r="D175" s="52" t="s">
        <v>220</v>
      </c>
      <c r="E175" s="45">
        <v>25</v>
      </c>
      <c r="F175" s="45">
        <f t="shared" si="14"/>
        <v>125</v>
      </c>
      <c r="G175" s="45">
        <v>2</v>
      </c>
      <c r="H175" s="45">
        <v>9800</v>
      </c>
      <c r="I175" s="68">
        <f t="shared" si="15"/>
        <v>17.640000000000004</v>
      </c>
      <c r="K175" s="83">
        <v>2</v>
      </c>
      <c r="L175" s="159"/>
      <c r="M175" s="46" t="s">
        <v>244</v>
      </c>
    </row>
    <row r="176" spans="1:13" ht="15" hidden="1" customHeight="1">
      <c r="A176" s="54"/>
      <c r="B176" s="54"/>
      <c r="C176" s="73"/>
      <c r="D176" s="54"/>
      <c r="E176" s="54"/>
      <c r="F176" s="54"/>
      <c r="G176" s="54"/>
      <c r="H176" s="67"/>
      <c r="K176" s="77"/>
      <c r="L176" s="160"/>
    </row>
    <row r="177" spans="8:11">
      <c r="H177" s="46">
        <f>SUM(H4:H175)</f>
        <v>237159.01111111094</v>
      </c>
      <c r="I177" s="46">
        <f>SUM(I4:I175)</f>
        <v>173.11450555555555</v>
      </c>
      <c r="J177" s="46">
        <f t="shared" ref="J177:K177" si="16">SUM(J4:J175)</f>
        <v>195.2090111111111</v>
      </c>
      <c r="K177" s="46">
        <f t="shared" si="16"/>
        <v>372.0235166666663</v>
      </c>
    </row>
    <row r="178" spans="8:11">
      <c r="H178" s="45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>
      <selection activeCell="O22" sqref="O22"/>
    </sheetView>
  </sheetViews>
  <sheetFormatPr defaultRowHeight="15"/>
  <sheetData>
    <row r="9" spans="11:17">
      <c r="K9" t="s">
        <v>223</v>
      </c>
    </row>
    <row r="10" spans="11:17">
      <c r="K10" t="s">
        <v>224</v>
      </c>
      <c r="L10" t="s">
        <v>225</v>
      </c>
      <c r="M10" t="s">
        <v>226</v>
      </c>
      <c r="N10" t="s">
        <v>227</v>
      </c>
      <c r="O10" t="s">
        <v>228</v>
      </c>
    </row>
    <row r="11" spans="11:17">
      <c r="K11" t="s">
        <v>229</v>
      </c>
    </row>
    <row r="12" spans="11:17">
      <c r="K12" t="s">
        <v>230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>
      <c r="K13" t="s">
        <v>231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>
      <c r="K14" t="s">
        <v>232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>
      <c r="K15" t="s">
        <v>233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>
      <c r="K16" t="s">
        <v>234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>
      <c r="K17" t="s">
        <v>235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>
      <c r="I18">
        <v>3</v>
      </c>
      <c r="K18" t="s">
        <v>236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>
      <c r="K19" t="s">
        <v>237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>
      <c r="K20" t="s">
        <v>238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>
      <c r="I21">
        <v>23</v>
      </c>
      <c r="K21" t="s">
        <v>239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>
      <c r="I22">
        <v>23</v>
      </c>
      <c r="K22" t="s">
        <v>240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rajghatta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dell</cp:lastModifiedBy>
  <dcterms:created xsi:type="dcterms:W3CDTF">2020-04-15T08:21:33Z</dcterms:created>
  <dcterms:modified xsi:type="dcterms:W3CDTF">2021-02-16T02:29:08Z</dcterms:modified>
</cp:coreProperties>
</file>