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0" yWindow="0" windowWidth="20490" windowHeight="7755" tabRatio="674" activeTab="0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  <sheet name="Nrega" sheetId="8" r:id="rId5"/>
    <sheet name="Sheet3" sheetId="9" r:id="rId6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<sst xmlns="http://schemas.openxmlformats.org/spreadsheetml/2006/main" count="1150" uniqueCount="473">
  <si>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</si>
  <si>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</si>
  <si>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</si>
  <si>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</si>
  <si>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</si>
  <si>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</si>
  <si>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</si>
  <si>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</si>
  <si>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</si>
  <si>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</si>
  <si>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</si>
  <si>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</si>
  <si>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</si>
  <si>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</si>
  <si>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</si>
  <si>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</si>
  <si>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</si>
  <si>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</si>
  <si>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</si>
  <si>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</si>
  <si>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</si>
  <si>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</si>
  <si>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</si>
  <si>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</si>
  <si>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</si>
  <si>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</si>
  <si>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</si>
  <si>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</si>
  <si>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</si>
  <si>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</si>
  <si>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</si>
  <si>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</si>
  <si>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</si>
  <si>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</si>
  <si>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</si>
  <si>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</si>
  <si>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</si>
  <si>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</si>
  <si>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</si>
  <si>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</si>
  <si>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</si>
  <si>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</si>
  <si>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</si>
  <si>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</si>
  <si>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</si>
  <si>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</si>
  <si>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</si>
  <si>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</si>
  <si>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</si>
  <si>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</si>
  <si>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</si>
  <si>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</si>
  <si>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</si>
  <si>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</si>
  <si>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</si>
  <si>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</si>
  <si>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</si>
  <si>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</si>
  <si>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</si>
  <si>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</si>
  <si>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</si>
  <si>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</si>
  <si>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</si>
  <si>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</si>
  <si>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</si>
  <si>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</si>
  <si>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</si>
  <si>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</si>
  <si>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</si>
  <si>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</si>
  <si>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</si>
  <si>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</si>
  <si>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</si>
  <si>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</si>
  <si>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</si>
  <si>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</si>
  <si>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</si>
  <si>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</si>
  <si>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</si>
  <si>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</si>
  <si>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</si>
  <si>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</si>
  <si>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</si>
  <si>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</si>
  <si>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</si>
  <si>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</si>
  <si>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</si>
  <si>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</si>
  <si>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</si>
  <si>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</si>
  <si>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</si>
  <si>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</si>
  <si>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</si>
  <si>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</si>
  <si>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</si>
  <si>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</si>
  <si>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</si>
  <si>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</si>
  <si>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</si>
  <si>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</si>
  <si>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</si>
  <si>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</si>
  <si>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</si>
  <si>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</si>
  <si>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</si>
  <si>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</si>
  <si>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</si>
  <si>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</si>
  <si>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</si>
  <si>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</si>
  <si>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</si>
  <si>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</si>
  <si>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</si>
  <si>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</si>
  <si>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</si>
  <si>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</si>
  <si>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</si>
  <si>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</si>
  <si>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</si>
  <si>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</si>
  <si>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</si>
  <si>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</si>
  <si>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</si>
  <si>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</si>
  <si>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</si>
  <si>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</si>
  <si>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</si>
  <si>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</si>
  <si>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</si>
  <si>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</si>
  <si>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</si>
  <si>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</si>
  <si>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</si>
  <si>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</si>
  <si>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</si>
  <si>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</si>
  <si>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</si>
  <si>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</si>
  <si>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</si>
  <si>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</si>
  <si>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</si>
  <si>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</si>
  <si>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</si>
  <si>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</si>
  <si>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</si>
  <si>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</si>
  <si>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</si>
  <si>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</si>
  <si>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</si>
  <si>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</si>
  <si>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</si>
  <si>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</si>
  <si>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</si>
  <si>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</si>
  <si>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</si>
  <si>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</si>
  <si>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</si>
  <si>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</si>
  <si>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</si>
  <si>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</si>
  <si>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</si>
  <si>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</si>
  <si>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</si>
  <si>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</si>
  <si>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</si>
  <si>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</si>
  <si>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</si>
  <si>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</si>
  <si>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</si>
  <si>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</si>
  <si>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</si>
  <si>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</si>
  <si>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</si>
  <si>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</si>
  <si>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</si>
  <si>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</si>
  <si>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</si>
  <si>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</si>
  <si>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</si>
  <si>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</si>
  <si>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</si>
  <si>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</si>
  <si>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</si>
  <si>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</si>
  <si>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</si>
  <si>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</si>
  <si>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</si>
  <si>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</si>
  <si>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</si>
  <si>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</si>
  <si>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</si>
  <si>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</si>
  <si>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</si>
  <si>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</si>
  <si>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</si>
  <si>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</si>
  <si>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</si>
  <si>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</si>
  <si>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</si>
  <si>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</si>
  <si>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</si>
  <si>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</si>
  <si>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</si>
  <si>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</si>
  <si>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</si>
  <si>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</si>
  <si>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</si>
  <si>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</si>
  <si>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</si>
  <si>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</si>
  <si>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</si>
  <si>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</si>
  <si>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</si>
  <si>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</si>
  <si>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</si>
  <si>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</si>
  <si>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</si>
  <si>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</si>
  <si>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</si>
  <si>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</si>
  <si>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</si>
  <si>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</si>
  <si>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</si>
  <si>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</si>
  <si>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</si>
  <si>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</si>
  <si>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</si>
  <si>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</si>
  <si>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</si>
  <si>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</si>
  <si>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</si>
  <si>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</si>
  <si>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</si>
  <si>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</si>
  <si>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</si>
  <si>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</si>
  <si>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</si>
  <si>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</si>
  <si>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</si>
  <si>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</si>
  <si>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</si>
  <si>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</si>
  <si>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</si>
  <si>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</si>
  <si>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</si>
  <si>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</si>
  <si>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</si>
  <si>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</si>
  <si>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</si>
  <si>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</si>
  <si>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</si>
  <si>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</si>
  <si>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</si>
  <si>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</si>
  <si>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</si>
  <si>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</si>
  <si>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</si>
  <si>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</si>
  <si>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</si>
  <si>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</si>
  <si>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</si>
  <si>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</si>
  <si>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</si>
  <si>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</si>
  <si>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</si>
  <si>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</si>
  <si>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</si>
  <si>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</si>
  <si>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</si>
  <si>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</si>
  <si>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</si>
  <si>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</si>
  <si>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</si>
  <si>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</si>
  <si>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</si>
  <si>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</si>
  <si>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</si>
  <si>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</si>
  <si>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</si>
  <si>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</si>
  <si>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</si>
  <si>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</si>
  <si>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</si>
  <si>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</si>
  <si>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</si>
  <si>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</si>
  <si>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</si>
  <si>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</si>
  <si>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</si>
  <si>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</si>
  <si>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</si>
  <si>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</si>
  <si>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</si>
  <si>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 xml:space="preserve">Considering 40%  Water  requirement will be met by Rainfall </t>
  </si>
  <si>
    <t xml:space="preserve">Lat. </t>
  </si>
  <si>
    <t>Long.</t>
  </si>
  <si>
    <t xml:space="preserve">Comments </t>
  </si>
  <si>
    <t xml:space="preserve">L length </t>
  </si>
  <si>
    <t xml:space="preserve">Breadth </t>
  </si>
  <si>
    <t xml:space="preserve"> volume/Quantity of the structure( Cu M)</t>
  </si>
  <si>
    <t>Capacity/ Storage  in Cu M</t>
  </si>
  <si>
    <t>Command area (Irr. Area in hac)</t>
  </si>
  <si>
    <t>Required catchment area</t>
  </si>
  <si>
    <t>Basis of calculation</t>
  </si>
  <si>
    <t>in ha</t>
  </si>
  <si>
    <t xml:space="preserve">Capacity of the pond has been taken 1.5 times fill in a year  </t>
  </si>
  <si>
    <t xml:space="preserve">Catchment Area has been derived from the Runoff  formula Q= CRA. We ned Area so A= Q/ C*A.Runoff Co efficient 0.5 and 75% of total annual surface runoff would be harvested </t>
  </si>
  <si>
    <t>Particulars of structure</t>
  </si>
  <si>
    <t>size</t>
  </si>
  <si>
    <t>basis of calculation</t>
  </si>
  <si>
    <t>length</t>
  </si>
  <si>
    <t>width</t>
  </si>
  <si>
    <t>Height</t>
  </si>
  <si>
    <t>Area in sqm</t>
  </si>
  <si>
    <t>Treated area in Ha</t>
  </si>
  <si>
    <t xml:space="preserve"> - </t>
  </si>
  <si>
    <t>Actual area of intervention</t>
  </si>
  <si>
    <t xml:space="preserve">Minimum treated area per LBS is 1 ha based on experience </t>
  </si>
  <si>
    <t>Rainfall( M)/Day</t>
  </si>
  <si>
    <t xml:space="preserve">Runoff Co-efficient </t>
  </si>
  <si>
    <t>Distance Between two Row</t>
  </si>
  <si>
    <t>The total area where the work has been taken up is considered as treated Area .</t>
  </si>
  <si>
    <t xml:space="preserve"> Treated Area ( Ha)</t>
  </si>
  <si>
    <t xml:space="preserve">width </t>
  </si>
  <si>
    <t xml:space="preserve">Length </t>
  </si>
  <si>
    <t xml:space="preserve">Volume  of the trench ( 2fill per day) in Cu m </t>
  </si>
  <si>
    <t>No  of trench  ( M)</t>
  </si>
  <si>
    <t xml:space="preserve">stagged Contour Trench </t>
  </si>
  <si>
    <t>The run-off co-efficient of this area is 0.4. The daily quantum of rainfall is 100 mm and only 75% of the run-off has to be stored in the trenches. Each trench gets filled twice in a day. The length of one trench is 5 meters and the distance between two trenches in a row is 2.50 meters</t>
  </si>
  <si>
    <t>Note:1. for other treatments like contour trenching/ bunding, plantation, actual area of intervention could be considered as treated area.
            2. For Earthen gulley plug and Loose boulder check 1-2 hac per structure could be considered as treated area, as they are capable of lowering down the pace of runoff from 1-2 hac area only.
            3. For gabion structures the area of treatment could be considered as 20-50 hac as these structures helps in slowering down the runoff speed and enhancing the recharge for runoff from same area. 
            4. Treated area for a particular structures doesn't means anything, but its a holistic impact on the area of intervention by different smaller and larger location specific treatments.</t>
  </si>
  <si>
    <t>Community Work :-</t>
  </si>
  <si>
    <t>12X1</t>
  </si>
  <si>
    <t>Surguja</t>
  </si>
  <si>
    <t>Lundra</t>
  </si>
  <si>
    <t>Babauli</t>
  </si>
  <si>
    <t>Jamoni</t>
  </si>
  <si>
    <t>Babauli Nala</t>
  </si>
  <si>
    <t>e-DPR of Babauli GP,  Block  Lundra ,  District- Surguja, Chhattisgarh</t>
  </si>
  <si>
    <t>LAWAGSAY/KALINDER</t>
  </si>
  <si>
    <t>LALDEV/SANGSAY</t>
  </si>
  <si>
    <t>BASANT/MUTKRU RAM</t>
  </si>
  <si>
    <t>GAHNU DAS/MAJHI DAS</t>
  </si>
  <si>
    <t>BADRI/PRADESHI</t>
  </si>
  <si>
    <t>BALKARAN/DHURLA RAM</t>
  </si>
  <si>
    <t>MADAN KUMAR/NAGESH SINGH</t>
  </si>
  <si>
    <t>MADO RAM/JITU</t>
  </si>
  <si>
    <t>KAMLO BAI/MOHAR SAY</t>
  </si>
  <si>
    <t>PRAKASH/KAIMAN</t>
  </si>
  <si>
    <t>HIRURAM/DHALU RAM</t>
  </si>
  <si>
    <t>MOHIRAM/DHALU RAM</t>
  </si>
  <si>
    <t>GULAPATI/CHAMRU</t>
  </si>
  <si>
    <t>FADKU/GUDWA</t>
  </si>
  <si>
    <t>MOHARSAY/VIKUL</t>
  </si>
  <si>
    <t>MAGHAN RAM/ CHAMRA</t>
  </si>
  <si>
    <t>MUNNA/LABDU RAM</t>
  </si>
  <si>
    <t>HIRAMUNI/SAINATH</t>
  </si>
  <si>
    <t>DHARAMSAY/JAYNATH</t>
  </si>
  <si>
    <t>MAHESH/RAJNATH</t>
  </si>
  <si>
    <t>NAMIK/MANINDER</t>
  </si>
  <si>
    <t>Farm Pond</t>
  </si>
  <si>
    <t>Land Levelling</t>
  </si>
  <si>
    <t>NAIHARI/DUGRU RAM</t>
  </si>
  <si>
    <t>KASTU RAM/KHATTA RAM</t>
  </si>
  <si>
    <t>GUNI RAM/GOSAI</t>
  </si>
  <si>
    <t>GOSAI/BANIYA</t>
  </si>
  <si>
    <t>CHAKHU/GANJHU RAM</t>
  </si>
  <si>
    <t xml:space="preserve">SOMAN/DAROGA </t>
  </si>
  <si>
    <t>MANSAY/LABIRAM</t>
  </si>
  <si>
    <t>THAKUR/LABIRAM</t>
  </si>
  <si>
    <t>SHIVCHARAN/TEJA RAM</t>
  </si>
  <si>
    <t>BODHAN/BHOT</t>
  </si>
  <si>
    <t>BATHAI/TEDDU RAM</t>
  </si>
  <si>
    <t>SANDHYA DEVI/SAMETI RAM</t>
  </si>
  <si>
    <t>BAISAKHU/NANHU</t>
  </si>
  <si>
    <t>SUKHSAY/DHADHU RAM</t>
  </si>
  <si>
    <t>CHITHWA/JHAGDU</t>
  </si>
  <si>
    <t>FAITLO/KAWALSAY</t>
  </si>
  <si>
    <t>RAMCHARAN/BORO RAM</t>
  </si>
  <si>
    <t>RANGUA/SUKHAN</t>
  </si>
  <si>
    <t>MAHADEV/TAGU</t>
  </si>
  <si>
    <t>BIRBAL/JAYNATH</t>
  </si>
  <si>
    <t>SAMHIR/GIYA</t>
  </si>
  <si>
    <t>BHOLARAM/TEJA RAM</t>
  </si>
  <si>
    <t>KENDA/DAROGA</t>
  </si>
  <si>
    <t>BORO RAM/RAPTA RAM</t>
  </si>
  <si>
    <t>BAHAL/DUKRA RAM</t>
  </si>
  <si>
    <t>TIBAL RAM/LORSI</t>
  </si>
  <si>
    <t>SOHAN/GOPAL</t>
  </si>
  <si>
    <t>BUDHAU RAM/JHAGTU RAM</t>
  </si>
  <si>
    <t>MUTKUL/NANRAM</t>
  </si>
  <si>
    <t>Open well</t>
  </si>
  <si>
    <t>बोल्डर चेक डेम भाग-1</t>
  </si>
  <si>
    <t>बोल्डर चेक डेम भाग-2</t>
  </si>
  <si>
    <t>बोल्डर चेक डेम भाग-3</t>
  </si>
  <si>
    <t>बोल्डर चेक डेम भाग-4</t>
  </si>
  <si>
    <t>बोल्डर चेक डेम भाग-5</t>
  </si>
  <si>
    <t>बोल्डर चेक डेम भाग-6</t>
  </si>
  <si>
    <t>बोल्डर चेक डेम भाग-7</t>
  </si>
  <si>
    <t>बोल्डर चेक डेम भाग-8</t>
  </si>
  <si>
    <t>बोल्डर चेक डेम भाग-9</t>
  </si>
  <si>
    <t>बोल्डर चेक डेम भाग-10</t>
  </si>
  <si>
    <t>बोल्डर चेक डेम भाग-11</t>
  </si>
  <si>
    <t>बोल्डर चेक डेम भाग-12</t>
  </si>
  <si>
    <t>बोल्डर चेक डेम भाग-13</t>
  </si>
  <si>
    <t>बोल्डर चेक डेम भाग-14</t>
  </si>
  <si>
    <t>पौधारोपण भाग-1</t>
  </si>
  <si>
    <t>पौधारोपण भाग-2</t>
  </si>
  <si>
    <t xml:space="preserve">स्टैगर्ड ट्रेंच भाग-1 </t>
  </si>
  <si>
    <t>स्टैगर्ड ट्रेंच भाग-2</t>
  </si>
  <si>
    <t>स्टैगर्ड ट्रेंच भाग-3</t>
  </si>
  <si>
    <t>तालाब गहरीकरण भाग-1</t>
  </si>
  <si>
    <t>तालाब गहरीकरण भाग-2</t>
  </si>
  <si>
    <t>LBCD</t>
  </si>
  <si>
    <t>SCT</t>
  </si>
  <si>
    <t>DEEPNING POND</t>
  </si>
  <si>
    <t>Deepining Pond</t>
  </si>
  <si>
    <t>80X70X1.2</t>
  </si>
  <si>
    <t>70X70X1.2</t>
  </si>
  <si>
    <t>Sandy loam</t>
  </si>
  <si>
    <t>4-7%</t>
  </si>
  <si>
    <t>Dia</t>
  </si>
  <si>
    <t>Volume</t>
  </si>
  <si>
    <t>Estimated capacity based on Refill</t>
  </si>
  <si>
    <t>Dug Well in low land with healthy ground water</t>
  </si>
  <si>
    <t>Considering 60 refills in 120 days of crop period ( Low land)</t>
  </si>
  <si>
    <t>3m diaX7 m depth</t>
  </si>
  <si>
    <t>Farm Bund</t>
  </si>
  <si>
    <t>RATAN/BAIJNATH</t>
  </si>
  <si>
    <t>GUPT</t>
  </si>
  <si>
    <t>BASANT/TIJAN</t>
  </si>
  <si>
    <t>MANSAAY</t>
  </si>
  <si>
    <t>MOHAN</t>
  </si>
  <si>
    <t>BHITHU</t>
  </si>
  <si>
    <t>RUNGA</t>
  </si>
  <si>
    <t>LATTI</t>
  </si>
  <si>
    <t>GULLY PLUG</t>
  </si>
  <si>
    <t xml:space="preserve">GULLY PLUG DYODHI PARA ME </t>
  </si>
  <si>
    <t xml:space="preserve">GULLY PLUG KADHUA JHARIYA ME </t>
  </si>
  <si>
    <t xml:space="preserve">GULLY PLUG PAHAD PARA ME </t>
  </si>
  <si>
    <t xml:space="preserve">GULLY PLUG KORKEL GHUTRA ME </t>
  </si>
  <si>
    <t xml:space="preserve">GULLY PLUG BAGICHA PARA ME </t>
  </si>
  <si>
    <t xml:space="preserve">GULLY PLUG KORKEL GHUTRA ME BHAG-1 </t>
  </si>
  <si>
    <t>GULLY PLUG DYODHI PARA ME  BHAG-2</t>
  </si>
  <si>
    <t>GULLY PLUG KARSU LONGRA</t>
  </si>
  <si>
    <t>बोल्डर चेक डेम भाग-15 मासूम ढोढा</t>
  </si>
  <si>
    <t>बोल्डर चेक डेम भाग-16 दरपनी में</t>
  </si>
  <si>
    <t>बोल्डर चेक डेम भाग-17 बगीचा पारा</t>
  </si>
  <si>
    <t>बोल्डर चेक डेम भाग-18 बगीचा पारा</t>
  </si>
  <si>
    <t>बोल्डर चेक डेम भाग-19 बगीचा पारा</t>
  </si>
  <si>
    <t>बोल्डर चेक डेम भाग-20पहाड़ पारा</t>
  </si>
  <si>
    <t>बोल्डर चेक डेम भाग-21 पहाड़ पारा</t>
  </si>
  <si>
    <t>GABION</t>
  </si>
  <si>
    <t>MITTI BANDH</t>
  </si>
  <si>
    <t xml:space="preserve">GABION NIRMAN JAMONI </t>
  </si>
  <si>
    <t>MITTI BANDH JAMONI</t>
  </si>
  <si>
    <t xml:space="preserve">Gabion </t>
  </si>
  <si>
    <t>12X  2</t>
  </si>
  <si>
    <t>50X 6</t>
  </si>
  <si>
    <t xml:space="preserve">Earthen Gully Plug </t>
  </si>
  <si>
    <t>3 Mtr</t>
  </si>
  <si>
    <t>83.4556156730133</t>
  </si>
  <si>
    <t>DHANSAY/SUKHAN</t>
  </si>
  <si>
    <t>MAKHDU RAM/NADHIYA</t>
  </si>
  <si>
    <t>MANJHI/KUSWA</t>
  </si>
  <si>
    <t>SINGHRAM SAY/SOMARSAY</t>
  </si>
  <si>
    <t>MOHAR SAY/ NADHIYA</t>
  </si>
  <si>
    <t>NADHIYA/KUSWA</t>
  </si>
  <si>
    <t>KAWALSAY/HIRU RAM</t>
  </si>
  <si>
    <t>MOHARLAL/SOMAR SAY</t>
  </si>
  <si>
    <t>SAMAL/JAGAN</t>
  </si>
  <si>
    <t>JAGALSAY/JHORGA</t>
  </si>
  <si>
    <t>TEMPU RAM/ LATIRAM</t>
  </si>
  <si>
    <t>SAMAL/NADHIYA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</si>
</sst>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Mangal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9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hair"/>
      <right/>
      <top style="hair"/>
      <bottom style="hair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1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/>
    <xf numFmtId="0" fontId="4" fillId="2" borderId="6" xfId="0" applyFont="1" applyFill="1" applyBorder="1"/>
    <xf numFmtId="0" fontId="4" fillId="3" borderId="0" xfId="0" applyFont="1" applyFill="1"/>
    <xf numFmtId="0" fontId="6" fillId="2" borderId="8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8" xfId="0" applyFont="1" applyFill="1" applyBorder="1"/>
    <xf numFmtId="0" fontId="6" fillId="2" borderId="6" xfId="0" applyFont="1" applyFill="1" applyBorder="1"/>
    <xf numFmtId="0" fontId="7" fillId="2" borderId="8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left" vertical="top" wrapText="1"/>
    </xf>
    <xf numFmtId="0" fontId="0" fillId="0" borderId="10" xfId="0" applyBorder="1"/>
    <xf numFmtId="2" fontId="0" fillId="0" borderId="10" xfId="0" applyNumberFormat="1" applyBorder="1"/>
    <xf numFmtId="0" fontId="4" fillId="3" borderId="10" xfId="0" applyFont="1" applyFill="1" applyBorder="1" applyAlignment="1">
      <alignment horizontal="left" vertical="top" wrapText="1"/>
    </xf>
    <xf numFmtId="0" fontId="0" fillId="3" borderId="10" xfId="0" applyFill="1" applyBorder="1"/>
    <xf numFmtId="0" fontId="0" fillId="3" borderId="10" xfId="0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left"/>
    </xf>
    <xf numFmtId="0" fontId="4" fillId="3" borderId="10" xfId="0" applyFont="1" applyFill="1" applyBorder="1"/>
    <xf numFmtId="0" fontId="4" fillId="3" borderId="10" xfId="0" applyFont="1" applyFill="1" applyBorder="1" applyAlignment="1">
      <alignment horizontal="left"/>
    </xf>
    <xf numFmtId="0" fontId="0" fillId="0" borderId="11" xfId="0" applyBorder="1"/>
    <xf numFmtId="0" fontId="16" fillId="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center" vertical="center" wrapText="1"/>
    </xf>
    <xf numFmtId="3" fontId="15" fillId="4" borderId="10" xfId="0" applyNumberFormat="1" applyFont="1" applyFill="1" applyBorder="1" applyAlignment="1">
      <alignment horizontal="right" vertical="center" wrapText="1"/>
    </xf>
    <xf numFmtId="9" fontId="12" fillId="2" borderId="4" xfId="15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2" fontId="0" fillId="6" borderId="11" xfId="0" applyNumberFormat="1" applyFill="1" applyBorder="1"/>
    <xf numFmtId="0" fontId="0" fillId="7" borderId="10" xfId="0" applyFill="1" applyBorder="1"/>
    <xf numFmtId="0" fontId="18" fillId="0" borderId="10" xfId="0" applyFont="1" applyBorder="1" applyAlignment="1">
      <alignment wrapText="1"/>
    </xf>
    <xf numFmtId="0" fontId="18" fillId="8" borderId="10" xfId="0" applyFont="1" applyFill="1" applyBorder="1" applyAlignment="1">
      <alignment wrapText="1"/>
    </xf>
    <xf numFmtId="0" fontId="0" fillId="3" borderId="10" xfId="0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8" fillId="8" borderId="10" xfId="0" applyFont="1" applyFill="1" applyBorder="1" applyAlignment="1">
      <alignment/>
    </xf>
    <xf numFmtId="2" fontId="0" fillId="2" borderId="10" xfId="0" applyNumberFormat="1" applyFill="1" applyBorder="1"/>
    <xf numFmtId="2" fontId="0" fillId="7" borderId="0" xfId="0" applyNumberFormat="1" applyFill="1"/>
    <xf numFmtId="0" fontId="0" fillId="0" borderId="10" xfId="0" applyBorder="1" applyAlignment="1">
      <alignment wrapText="1"/>
    </xf>
    <xf numFmtId="2" fontId="1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2" fontId="0" fillId="7" borderId="10" xfId="0" applyNumberFormat="1" applyFill="1" applyBorder="1"/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2" borderId="9" xfId="0" applyFill="1" applyBorder="1" applyAlignment="1">
      <alignment horizontal="center" vertical="center"/>
    </xf>
    <xf numFmtId="0" fontId="0" fillId="0" borderId="0" xfId="0" applyProtection="1">
      <protection locked="0"/>
    </xf>
    <xf numFmtId="2" fontId="22" fillId="0" borderId="0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9" xfId="0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 wrapText="1"/>
    </xf>
    <xf numFmtId="0" fontId="0" fillId="0" borderId="0" xfId="0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>
      <alignment horizontal="center" vertical="center" wrapText="1"/>
    </xf>
    <xf numFmtId="2" fontId="0" fillId="2" borderId="9" xfId="0" applyNumberForma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 applyProtection="1">
      <alignment vertical="center" wrapText="1"/>
      <protection/>
    </xf>
    <xf numFmtId="0" fontId="23" fillId="10" borderId="9" xfId="0" applyFont="1" applyFill="1" applyBorder="1" applyAlignment="1" applyProtection="1">
      <alignment vertical="center" wrapText="1"/>
      <protection locked="0"/>
    </xf>
    <xf numFmtId="0" fontId="23" fillId="10" borderId="9" xfId="0" applyFont="1" applyFill="1" applyBorder="1" applyAlignment="1" applyProtection="1">
      <alignment wrapText="1"/>
      <protection locked="0"/>
    </xf>
    <xf numFmtId="0" fontId="22" fillId="0" borderId="9" xfId="0" applyFont="1" applyFill="1" applyBorder="1" applyProtection="1">
      <protection locked="0"/>
    </xf>
    <xf numFmtId="2" fontId="22" fillId="0" borderId="9" xfId="0" applyNumberFormat="1" applyFont="1" applyFill="1" applyBorder="1" applyProtection="1">
      <protection/>
    </xf>
    <xf numFmtId="1" fontId="22" fillId="0" borderId="9" xfId="0" applyNumberFormat="1" applyFont="1" applyFill="1" applyBorder="1" applyProtection="1">
      <protection/>
    </xf>
    <xf numFmtId="0" fontId="23" fillId="8" borderId="9" xfId="0" applyFont="1" applyFill="1" applyBorder="1" applyAlignment="1" applyProtection="1">
      <alignment horizontal="left" vertical="top" wrapText="1"/>
      <protection locked="0"/>
    </xf>
    <xf numFmtId="0" fontId="23" fillId="8" borderId="9" xfId="0" applyFont="1" applyFill="1" applyBorder="1" applyAlignment="1" applyProtection="1">
      <alignment horizontal="left" wrapText="1"/>
      <protection locked="0"/>
    </xf>
    <xf numFmtId="0" fontId="23" fillId="8" borderId="9" xfId="0" applyFont="1" applyFill="1" applyBorder="1" applyAlignment="1" applyProtection="1">
      <alignment wrapText="1"/>
      <protection locked="0"/>
    </xf>
    <xf numFmtId="2" fontId="23" fillId="8" borderId="9" xfId="0" applyNumberFormat="1" applyFont="1" applyFill="1" applyBorder="1" applyAlignment="1" applyProtection="1">
      <alignment wrapText="1"/>
      <protection/>
    </xf>
    <xf numFmtId="0" fontId="23" fillId="8" borderId="9" xfId="0" applyFont="1" applyFill="1" applyBorder="1" applyAlignment="1" applyProtection="1">
      <alignment wrapText="1"/>
      <protection/>
    </xf>
    <xf numFmtId="0" fontId="23" fillId="8" borderId="9" xfId="0" applyFont="1" applyFill="1" applyBorder="1" applyAlignment="1" applyProtection="1">
      <alignment vertical="center" wrapText="1"/>
      <protection/>
    </xf>
    <xf numFmtId="0" fontId="22" fillId="3" borderId="9" xfId="0" applyFont="1" applyFill="1" applyBorder="1" applyAlignment="1" applyProtection="1">
      <alignment horizontal="left" vertical="top" wrapText="1"/>
      <protection locked="0"/>
    </xf>
    <xf numFmtId="2" fontId="22" fillId="3" borderId="9" xfId="0" applyNumberFormat="1" applyFont="1" applyFill="1" applyBorder="1" applyAlignment="1" applyProtection="1">
      <alignment horizontal="left"/>
      <protection locked="0"/>
    </xf>
    <xf numFmtId="0" fontId="22" fillId="0" borderId="9" xfId="0" applyFont="1" applyBorder="1" applyProtection="1">
      <protection locked="0"/>
    </xf>
    <xf numFmtId="2" fontId="22" fillId="0" borderId="9" xfId="0" applyNumberFormat="1" applyFont="1" applyBorder="1" applyProtection="1">
      <protection/>
    </xf>
    <xf numFmtId="0" fontId="22" fillId="0" borderId="9" xfId="0" applyFont="1" applyBorder="1" applyProtection="1">
      <protection/>
    </xf>
    <xf numFmtId="0" fontId="22" fillId="0" borderId="9" xfId="0" applyFont="1" applyBorder="1" applyAlignment="1" applyProtection="1">
      <alignment horizontal="left" wrapText="1"/>
      <protection/>
    </xf>
    <xf numFmtId="0" fontId="22" fillId="3" borderId="9" xfId="0" applyFont="1" applyFill="1" applyBorder="1" applyAlignment="1" applyProtection="1">
      <alignment horizontal="left" vertical="top"/>
      <protection locked="0"/>
    </xf>
    <xf numFmtId="2" fontId="22" fillId="0" borderId="9" xfId="0" applyNumberFormat="1" applyFont="1" applyBorder="1" applyAlignment="1" applyProtection="1">
      <alignment horizontal="right"/>
      <protection/>
    </xf>
    <xf numFmtId="0" fontId="22" fillId="3" borderId="9" xfId="0" applyFont="1" applyFill="1" applyBorder="1" applyAlignment="1" applyProtection="1">
      <alignment vertical="top"/>
      <protection locked="0"/>
    </xf>
    <xf numFmtId="0" fontId="22" fillId="3" borderId="9" xfId="0" applyFont="1" applyFill="1" applyBorder="1" applyAlignment="1" applyProtection="1">
      <alignment vertical="top" wrapText="1"/>
      <protection/>
    </xf>
    <xf numFmtId="0" fontId="22" fillId="3" borderId="9" xfId="0" applyFont="1" applyFill="1" applyBorder="1" applyAlignment="1" applyProtection="1">
      <alignment vertical="top"/>
      <protection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>
      <alignment horizontal="center" vertical="center"/>
    </xf>
    <xf numFmtId="2" fontId="22" fillId="2" borderId="9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5" fillId="2" borderId="15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26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left" vertical="center" wrapText="1"/>
    </xf>
    <xf numFmtId="10" fontId="4" fillId="2" borderId="4" xfId="15" applyNumberFormat="1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2" fontId="22" fillId="2" borderId="9" xfId="0" applyNumberFormat="1" applyFont="1" applyFill="1" applyBorder="1" applyAlignment="1" applyProtection="1">
      <alignment horizontal="center" vertical="center"/>
      <protection locked="0"/>
    </xf>
    <xf numFmtId="0" fontId="23" fillId="10" borderId="9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left" vertical="center" wrapText="1"/>
      <protection locked="0"/>
    </xf>
    <xf numFmtId="0" fontId="22" fillId="0" borderId="9" xfId="0" applyFont="1" applyFill="1" applyBorder="1" applyAlignment="1" applyProtection="1">
      <alignment vertical="center"/>
      <protection locked="0"/>
    </xf>
    <xf numFmtId="0" fontId="22" fillId="3" borderId="9" xfId="0" applyFont="1" applyFill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/>
      <protection locked="0"/>
    </xf>
    <xf numFmtId="2" fontId="22" fillId="3" borderId="9" xfId="0" applyNumberFormat="1" applyFont="1" applyFill="1" applyBorder="1" applyAlignment="1" applyProtection="1">
      <alignment horizontal="left" vertical="center"/>
      <protection locked="0"/>
    </xf>
    <xf numFmtId="0" fontId="22" fillId="3" borderId="9" xfId="0" applyFont="1" applyFill="1" applyBorder="1" applyAlignment="1" applyProtection="1">
      <alignment horizontal="center" vertical="top" wrapText="1"/>
      <protection locked="0"/>
    </xf>
    <xf numFmtId="0" fontId="22" fillId="3" borderId="9" xfId="0" applyFont="1" applyFill="1" applyBorder="1" applyAlignment="1" applyProtection="1">
      <alignment horizontal="center" vertical="center" wrapText="1"/>
      <protection locked="0"/>
    </xf>
    <xf numFmtId="0" fontId="23" fillId="10" borderId="9" xfId="0" applyFont="1" applyFill="1" applyBorder="1" applyAlignment="1" applyProtection="1">
      <alignment horizontal="center" wrapText="1"/>
      <protection locked="0"/>
    </xf>
    <xf numFmtId="0" fontId="22" fillId="7" borderId="9" xfId="0" applyFont="1" applyFill="1" applyBorder="1" applyAlignment="1" applyProtection="1">
      <alignment horizontal="center" vertical="top" wrapText="1"/>
      <protection locked="0"/>
    </xf>
    <xf numFmtId="0" fontId="23" fillId="8" borderId="9" xfId="0" applyFont="1" applyFill="1" applyBorder="1" applyAlignment="1" applyProtection="1">
      <alignment horizontal="center" vertical="top" wrapText="1"/>
      <protection locked="0"/>
    </xf>
    <xf numFmtId="0" fontId="22" fillId="7" borderId="9" xfId="0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164" fontId="3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center"/>
      <protection locked="0"/>
    </xf>
    <xf numFmtId="0" fontId="23" fillId="8" borderId="10" xfId="0" applyFont="1" applyFill="1" applyBorder="1" applyAlignment="1" applyProtection="1">
      <alignment horizontal="left" vertical="center" wrapText="1"/>
      <protection locked="0"/>
    </xf>
    <xf numFmtId="0" fontId="23" fillId="8" borderId="10" xfId="0" applyFont="1" applyFill="1" applyBorder="1" applyAlignment="1" applyProtection="1">
      <alignment vertical="center" wrapText="1"/>
      <protection locked="0"/>
    </xf>
    <xf numFmtId="2" fontId="23" fillId="8" borderId="10" xfId="0" applyNumberFormat="1" applyFont="1" applyFill="1" applyBorder="1" applyAlignment="1" applyProtection="1">
      <alignment vertical="center" wrapText="1"/>
      <protection/>
    </xf>
    <xf numFmtId="0" fontId="23" fillId="8" borderId="10" xfId="0" applyFont="1" applyFill="1" applyBorder="1" applyAlignment="1" applyProtection="1">
      <alignment vertical="center" wrapText="1"/>
      <protection/>
    </xf>
    <xf numFmtId="0" fontId="23" fillId="8" borderId="16" xfId="0" applyFont="1" applyFill="1" applyBorder="1" applyAlignment="1" applyProtection="1">
      <alignment vertical="center" wrapText="1"/>
      <protection/>
    </xf>
    <xf numFmtId="0" fontId="22" fillId="3" borderId="10" xfId="0" applyFont="1" applyFill="1" applyBorder="1" applyAlignment="1" applyProtection="1">
      <alignment wrapText="1"/>
      <protection locked="0"/>
    </xf>
    <xf numFmtId="0" fontId="22" fillId="3" borderId="10" xfId="0" applyFont="1" applyFill="1" applyBorder="1" applyAlignment="1" applyProtection="1">
      <alignment horizontal="left" wrapText="1"/>
      <protection locked="0"/>
    </xf>
    <xf numFmtId="2" fontId="22" fillId="0" borderId="10" xfId="0" applyNumberFormat="1" applyFont="1" applyBorder="1" applyAlignment="1" applyProtection="1">
      <alignment wrapText="1"/>
      <protection/>
    </xf>
    <xf numFmtId="0" fontId="22" fillId="0" borderId="10" xfId="0" applyFont="1" applyBorder="1" applyAlignment="1" applyProtection="1">
      <alignment wrapText="1"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10" xfId="0" applyFont="1" applyBorder="1" applyAlignment="1" applyProtection="1">
      <alignment horizontal="center" wrapText="1"/>
      <protection locked="0"/>
    </xf>
    <xf numFmtId="0" fontId="22" fillId="0" borderId="9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2" fillId="0" borderId="9" xfId="0" applyFont="1" applyBorder="1" applyAlignment="1" applyProtection="1">
      <alignment horizontal="left" wrapText="1"/>
      <protection/>
    </xf>
    <xf numFmtId="0" fontId="0" fillId="2" borderId="9" xfId="0" applyFont="1" applyFill="1" applyBorder="1"/>
    <xf numFmtId="49" fontId="0" fillId="2" borderId="9" xfId="0" applyNumberFormat="1" applyFont="1" applyFill="1" applyBorder="1"/>
    <xf numFmtId="0" fontId="22" fillId="3" borderId="9" xfId="0" applyFont="1" applyFill="1" applyBorder="1" applyProtection="1">
      <protection locked="0"/>
    </xf>
    <xf numFmtId="0" fontId="22" fillId="3" borderId="9" xfId="0" applyFont="1" applyFill="1" applyBorder="1" applyAlignment="1" applyProtection="1">
      <alignment horizontal="left"/>
      <protection locked="0"/>
    </xf>
    <xf numFmtId="0" fontId="0" fillId="0" borderId="9" xfId="0" applyBorder="1" applyProtection="1">
      <protection/>
    </xf>
    <xf numFmtId="0" fontId="22" fillId="0" borderId="9" xfId="0" applyFont="1" applyFill="1" applyBorder="1" applyProtection="1">
      <protection/>
    </xf>
    <xf numFmtId="2" fontId="3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top" wrapText="1"/>
    </xf>
    <xf numFmtId="0" fontId="20" fillId="2" borderId="22" xfId="0" applyFont="1" applyFill="1" applyBorder="1" applyAlignment="1">
      <alignment horizontal="left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righ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3" fontId="15" fillId="4" borderId="10" xfId="0" applyNumberFormat="1" applyFont="1" applyFill="1" applyBorder="1" applyAlignment="1">
      <alignment horizontal="right" vertical="center" wrapText="1"/>
    </xf>
    <xf numFmtId="0" fontId="18" fillId="7" borderId="31" xfId="0" applyFont="1" applyFill="1" applyBorder="1" applyAlignment="1">
      <alignment horizontal="center" wrapText="1"/>
    </xf>
    <xf numFmtId="0" fontId="18" fillId="7" borderId="32" xfId="0" applyFont="1" applyFill="1" applyBorder="1" applyAlignment="1">
      <alignment horizontal="center" wrapText="1"/>
    </xf>
    <xf numFmtId="0" fontId="18" fillId="7" borderId="11" xfId="0" applyFont="1" applyFill="1" applyBorder="1" applyAlignment="1">
      <alignment horizontal="center" wrapText="1"/>
    </xf>
    <xf numFmtId="0" fontId="19" fillId="7" borderId="33" xfId="0" applyFont="1" applyFill="1" applyBorder="1" applyAlignment="1">
      <alignment horizontal="center"/>
    </xf>
    <xf numFmtId="0" fontId="19" fillId="7" borderId="34" xfId="0" applyFont="1" applyFill="1" applyBorder="1" applyAlignment="1">
      <alignment horizontal="center"/>
    </xf>
    <xf numFmtId="0" fontId="19" fillId="7" borderId="35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2" fillId="9" borderId="9" xfId="0" applyFont="1" applyFill="1" applyBorder="1" applyAlignment="1" applyProtection="1">
      <alignment vertical="center" wrapText="1"/>
      <protection/>
    </xf>
    <xf numFmtId="0" fontId="21" fillId="10" borderId="9" xfId="0" applyFont="1" applyFill="1" applyBorder="1" applyAlignment="1" applyProtection="1">
      <alignment horizontal="center"/>
      <protection locked="0"/>
    </xf>
    <xf numFmtId="2" fontId="22" fillId="0" borderId="0" xfId="0" applyNumberFormat="1" applyFont="1" applyFill="1" applyBorder="1" applyAlignment="1" applyProtection="1">
      <alignment horizontal="center"/>
      <protection locked="0"/>
    </xf>
    <xf numFmtId="0" fontId="23" fillId="10" borderId="9" xfId="0" applyFont="1" applyFill="1" applyBorder="1" applyAlignment="1" applyProtection="1">
      <alignment horizontal="center" vertical="center" wrapText="1"/>
      <protection locked="0"/>
    </xf>
    <xf numFmtId="0" fontId="22" fillId="11" borderId="9" xfId="0" applyFont="1" applyFill="1" applyBorder="1" applyAlignment="1" applyProtection="1">
      <alignment vertical="center" wrapText="1"/>
      <protection/>
    </xf>
    <xf numFmtId="0" fontId="22" fillId="0" borderId="9" xfId="0" applyFont="1" applyBorder="1" applyAlignment="1" applyProtection="1">
      <alignment horizontal="left" wrapText="1"/>
      <protection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/>
      <protection locked="0"/>
    </xf>
    <xf numFmtId="0" fontId="22" fillId="0" borderId="9" xfId="0" applyFont="1" applyBorder="1" applyAlignment="1" applyProtection="1">
      <alignment horizontal="center" wrapText="1"/>
      <protection/>
    </xf>
    <xf numFmtId="0" fontId="22" fillId="0" borderId="36" xfId="0" applyFont="1" applyBorder="1" applyAlignment="1" applyProtection="1">
      <alignment horizontal="center" wrapText="1"/>
      <protection/>
    </xf>
    <xf numFmtId="0" fontId="22" fillId="0" borderId="37" xfId="0" applyFont="1" applyBorder="1" applyAlignment="1" applyProtection="1">
      <alignment horizontal="center" wrapText="1"/>
      <protection/>
    </xf>
    <xf numFmtId="0" fontId="22" fillId="0" borderId="38" xfId="0" applyFont="1" applyBorder="1" applyAlignment="1" applyProtection="1">
      <alignment horizontal="center" wrapText="1"/>
      <protection/>
    </xf>
    <xf numFmtId="0" fontId="4" fillId="2" borderId="4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6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7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4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5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6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7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8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29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2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3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6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7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24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62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81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00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20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8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15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533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105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295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86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867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05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248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43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62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81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01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15</xdr:col>
      <xdr:colOff>285750</xdr:colOff>
      <xdr:row>31</xdr:row>
      <xdr:rowOff>28575</xdr:rowOff>
    </xdr:to>
    <xdr:pic>
      <xdr:nvPicPr>
        <xdr:cNvPr id="2" name="Picture 1" descr="Nrega R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382125" cy="5934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S192"/>
  <sheetViews>
    <sheetView tabSelected="1" workbookViewId="0" topLeftCell="A1">
      <selection activeCell="M94" sqref="M94"/>
    </sheetView>
  </sheetViews>
  <sheetFormatPr defaultColWidth="9.140625" defaultRowHeight="15"/>
  <cols>
    <col min="1" max="1" width="9.140625" style="1" customWidth="1"/>
    <col min="2" max="2" width="5.421875" style="15" customWidth="1"/>
    <col min="3" max="3" width="19.421875" style="15" customWidth="1"/>
    <col min="4" max="4" width="43.421875" style="151" customWidth="1"/>
    <col min="5" max="5" width="11.140625" style="30" customWidth="1"/>
    <col min="6" max="6" width="13.28125" style="30" customWidth="1"/>
    <col min="7" max="7" width="11.8515625" style="30" customWidth="1"/>
    <col min="8" max="8" width="12.140625" style="30" customWidth="1"/>
    <col min="9" max="9" width="14.28125" style="15" customWidth="1"/>
    <col min="10" max="10" width="11.140625" style="15" customWidth="1"/>
    <col min="11" max="11" width="14.00390625" style="15" customWidth="1"/>
    <col min="12" max="12" width="10.28125" style="15" customWidth="1"/>
    <col min="13" max="13" width="14.421875" style="15" customWidth="1"/>
    <col min="14" max="14" width="15.00390625" style="15" customWidth="1"/>
    <col min="15" max="15" width="13.28125" style="15" customWidth="1"/>
    <col min="16" max="16384" width="9.140625" style="1" customWidth="1"/>
  </cols>
  <sheetData>
    <row r="1" spans="2:15" ht="18.75" thickBot="1">
      <c r="B1" s="209" t="s">
        <v>337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/>
    </row>
    <row r="2" spans="2:15" ht="15">
      <c r="B2" s="6"/>
      <c r="C2" s="4"/>
      <c r="D2" s="146"/>
      <c r="E2" s="24"/>
      <c r="F2" s="24"/>
      <c r="G2" s="24"/>
      <c r="H2" s="24"/>
      <c r="I2" s="4"/>
      <c r="J2" s="4"/>
      <c r="K2" s="4"/>
      <c r="L2" s="4"/>
      <c r="M2" s="4"/>
      <c r="N2" s="4"/>
      <c r="O2" s="5"/>
    </row>
    <row r="3" spans="2:15" ht="15" thickBot="1">
      <c r="B3" s="6"/>
      <c r="C3" s="4"/>
      <c r="D3" s="146"/>
      <c r="E3" s="206"/>
      <c r="F3" s="206"/>
      <c r="G3" s="206"/>
      <c r="H3" s="206"/>
      <c r="I3" s="206"/>
      <c r="J3" s="206"/>
      <c r="K3" s="206"/>
      <c r="L3" s="206"/>
      <c r="M3" s="87"/>
      <c r="N3" s="91"/>
      <c r="O3" s="5"/>
    </row>
    <row r="4" spans="2:15" ht="15">
      <c r="B4" s="16" t="s">
        <v>0</v>
      </c>
      <c r="C4" s="17"/>
      <c r="D4" s="17" t="s">
        <v>1</v>
      </c>
      <c r="E4" s="25"/>
      <c r="F4" s="25"/>
      <c r="G4" s="25"/>
      <c r="H4" s="25"/>
      <c r="I4" s="12"/>
      <c r="J4" s="12"/>
      <c r="K4" s="12"/>
      <c r="L4" s="12"/>
      <c r="M4" s="12"/>
      <c r="N4" s="12"/>
      <c r="O4" s="13"/>
    </row>
    <row r="5" spans="2:15" ht="28.5" customHeight="1">
      <c r="B5" s="3"/>
      <c r="C5" s="33"/>
      <c r="D5" s="102" t="s">
        <v>94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8"/>
    </row>
    <row r="6" spans="2:15" ht="20.1" customHeight="1">
      <c r="B6" s="3"/>
      <c r="C6" s="33"/>
      <c r="D6" s="102" t="s">
        <v>2</v>
      </c>
      <c r="E6" s="222" t="s">
        <v>332</v>
      </c>
      <c r="F6" s="222"/>
      <c r="G6" s="222"/>
      <c r="H6" s="222"/>
      <c r="I6" s="222"/>
      <c r="J6" s="222"/>
      <c r="K6" s="222"/>
      <c r="L6" s="90"/>
      <c r="M6" s="90"/>
      <c r="N6" s="90"/>
      <c r="O6" s="93"/>
    </row>
    <row r="7" spans="2:19" ht="20.1" customHeight="1">
      <c r="B7" s="3"/>
      <c r="C7" s="33"/>
      <c r="D7" s="102" t="s">
        <v>3</v>
      </c>
      <c r="E7" s="222" t="s">
        <v>333</v>
      </c>
      <c r="F7" s="222"/>
      <c r="G7" s="222"/>
      <c r="H7" s="222"/>
      <c r="I7" s="222"/>
      <c r="J7" s="222"/>
      <c r="K7" s="222"/>
      <c r="L7" s="90"/>
      <c r="M7" s="90"/>
      <c r="N7" s="90"/>
      <c r="O7" s="93"/>
      <c r="R7" s="201"/>
      <c r="S7" s="201"/>
    </row>
    <row r="8" spans="2:15" ht="20.1" customHeight="1">
      <c r="B8" s="3"/>
      <c r="C8" s="33"/>
      <c r="D8" s="102" t="s">
        <v>4</v>
      </c>
      <c r="E8" s="222" t="s">
        <v>334</v>
      </c>
      <c r="F8" s="222"/>
      <c r="G8" s="222"/>
      <c r="H8" s="222"/>
      <c r="I8" s="222"/>
      <c r="J8" s="222"/>
      <c r="K8" s="222"/>
      <c r="L8" s="90"/>
      <c r="M8" s="90"/>
      <c r="N8" s="90"/>
      <c r="O8" s="93"/>
    </row>
    <row r="9" spans="2:15" ht="20.1" customHeight="1" thickBot="1">
      <c r="B9" s="10"/>
      <c r="C9" s="32"/>
      <c r="D9" s="104" t="s">
        <v>95</v>
      </c>
      <c r="E9" s="212" t="s">
        <v>335</v>
      </c>
      <c r="F9" s="212"/>
      <c r="G9" s="212"/>
      <c r="H9" s="212"/>
      <c r="I9" s="212"/>
      <c r="J9" s="212"/>
      <c r="K9" s="212"/>
      <c r="L9" s="212"/>
      <c r="M9" s="32"/>
      <c r="N9" s="32"/>
      <c r="O9" s="94"/>
    </row>
    <row r="10" spans="2:15" ht="15" thickBot="1">
      <c r="B10" s="6"/>
      <c r="C10" s="4"/>
      <c r="D10" s="146"/>
      <c r="E10" s="24"/>
      <c r="F10" s="24"/>
      <c r="G10" s="24"/>
      <c r="H10" s="24"/>
      <c r="I10" s="4"/>
      <c r="J10" s="4"/>
      <c r="K10" s="4"/>
      <c r="L10" s="4"/>
      <c r="M10" s="4"/>
      <c r="N10" s="4"/>
      <c r="O10" s="5"/>
    </row>
    <row r="11" spans="2:15" ht="20.1" customHeight="1">
      <c r="B11" s="16" t="s">
        <v>5</v>
      </c>
      <c r="C11" s="17"/>
      <c r="D11" s="17" t="s">
        <v>6</v>
      </c>
      <c r="E11" s="25"/>
      <c r="F11" s="25"/>
      <c r="G11" s="25"/>
      <c r="H11" s="25"/>
      <c r="I11" s="12"/>
      <c r="J11" s="12"/>
      <c r="K11" s="12"/>
      <c r="L11" s="12"/>
      <c r="M11" s="12"/>
      <c r="N11" s="12"/>
      <c r="O11" s="13"/>
    </row>
    <row r="12" spans="2:15" ht="20.1" customHeight="1">
      <c r="B12" s="3"/>
      <c r="C12" s="33"/>
      <c r="D12" s="102" t="s">
        <v>7</v>
      </c>
      <c r="E12" s="35">
        <v>1103.34</v>
      </c>
      <c r="F12" s="35"/>
      <c r="G12" s="35"/>
      <c r="H12" s="35"/>
      <c r="I12" s="2"/>
      <c r="J12" s="2"/>
      <c r="K12" s="2"/>
      <c r="L12" s="2"/>
      <c r="M12" s="86"/>
      <c r="N12" s="90"/>
      <c r="O12" s="5"/>
    </row>
    <row r="13" spans="2:15" ht="20.1" customHeight="1">
      <c r="B13" s="3"/>
      <c r="C13" s="33"/>
      <c r="D13" s="102" t="s">
        <v>8</v>
      </c>
      <c r="E13" s="35">
        <v>1200</v>
      </c>
      <c r="F13" s="35"/>
      <c r="G13" s="35"/>
      <c r="H13" s="35"/>
      <c r="I13" s="2"/>
      <c r="J13" s="2"/>
      <c r="K13" s="2"/>
      <c r="L13" s="2"/>
      <c r="M13" s="86"/>
      <c r="N13" s="90"/>
      <c r="O13" s="5"/>
    </row>
    <row r="14" spans="2:15" ht="20.1" customHeight="1">
      <c r="B14" s="3"/>
      <c r="C14" s="33"/>
      <c r="D14" s="102" t="s">
        <v>9</v>
      </c>
      <c r="E14" s="176" t="s">
        <v>418</v>
      </c>
      <c r="F14" s="31"/>
      <c r="G14" s="31"/>
      <c r="H14" s="31"/>
      <c r="I14" s="2"/>
      <c r="J14" s="2"/>
      <c r="K14" s="2"/>
      <c r="L14" s="2"/>
      <c r="M14" s="86"/>
      <c r="N14" s="90"/>
      <c r="O14" s="5"/>
    </row>
    <row r="15" spans="2:15" ht="20.1" customHeight="1">
      <c r="B15" s="3"/>
      <c r="C15" s="33"/>
      <c r="D15" s="102" t="s">
        <v>10</v>
      </c>
      <c r="E15" s="175" t="s">
        <v>419</v>
      </c>
      <c r="F15" s="36"/>
      <c r="G15" s="36"/>
      <c r="H15" s="36"/>
      <c r="I15" s="2"/>
      <c r="J15" s="2"/>
      <c r="K15" s="2"/>
      <c r="L15" s="2"/>
      <c r="M15" s="86"/>
      <c r="N15" s="90"/>
      <c r="O15" s="5"/>
    </row>
    <row r="16" spans="2:15" ht="20.1" customHeight="1">
      <c r="B16" s="3"/>
      <c r="C16" s="33"/>
      <c r="D16" s="102" t="s">
        <v>40</v>
      </c>
      <c r="E16" s="222" t="s">
        <v>336</v>
      </c>
      <c r="F16" s="222"/>
      <c r="G16" s="222"/>
      <c r="H16" s="222"/>
      <c r="I16" s="202"/>
      <c r="J16" s="202"/>
      <c r="K16" s="202"/>
      <c r="L16" s="202"/>
      <c r="M16" s="86"/>
      <c r="N16" s="90"/>
      <c r="O16" s="5"/>
    </row>
    <row r="17" spans="2:15" ht="20.1" customHeight="1">
      <c r="B17" s="3"/>
      <c r="C17" s="33"/>
      <c r="D17" s="102"/>
      <c r="E17" s="35"/>
      <c r="F17" s="35"/>
      <c r="G17" s="35"/>
      <c r="H17" s="35"/>
      <c r="I17" s="202"/>
      <c r="J17" s="202"/>
      <c r="K17" s="202"/>
      <c r="L17" s="202"/>
      <c r="M17" s="86"/>
      <c r="N17" s="90"/>
      <c r="O17" s="5"/>
    </row>
    <row r="18" spans="2:15" ht="20.1" customHeight="1" thickBot="1">
      <c r="B18" s="10"/>
      <c r="C18" s="32"/>
      <c r="D18" s="104"/>
      <c r="E18" s="22"/>
      <c r="F18" s="22"/>
      <c r="G18" s="22"/>
      <c r="H18" s="22"/>
      <c r="I18" s="11"/>
      <c r="J18" s="11"/>
      <c r="K18" s="11"/>
      <c r="L18" s="11"/>
      <c r="M18" s="32"/>
      <c r="N18" s="32"/>
      <c r="O18" s="9"/>
    </row>
    <row r="19" spans="2:15" ht="20.1" customHeight="1" thickBot="1">
      <c r="B19" s="3"/>
      <c r="C19" s="33"/>
      <c r="D19" s="102"/>
      <c r="E19" s="21"/>
      <c r="F19" s="21"/>
      <c r="G19" s="21"/>
      <c r="H19" s="21"/>
      <c r="I19" s="2"/>
      <c r="J19" s="2"/>
      <c r="K19" s="2"/>
      <c r="L19" s="2"/>
      <c r="M19" s="86"/>
      <c r="N19" s="90"/>
      <c r="O19" s="5"/>
    </row>
    <row r="20" spans="2:15" ht="20.1" customHeight="1">
      <c r="B20" s="18" t="s">
        <v>13</v>
      </c>
      <c r="C20" s="19"/>
      <c r="D20" s="147" t="s">
        <v>101</v>
      </c>
      <c r="E20" s="41"/>
      <c r="F20" s="41"/>
      <c r="G20" s="41"/>
      <c r="H20" s="41"/>
      <c r="I20" s="14"/>
      <c r="J20" s="14"/>
      <c r="K20" s="14"/>
      <c r="L20" s="14"/>
      <c r="M20" s="14"/>
      <c r="N20" s="14"/>
      <c r="O20" s="13"/>
    </row>
    <row r="21" spans="2:15" ht="20.1" customHeight="1">
      <c r="B21" s="6"/>
      <c r="C21" s="4"/>
      <c r="D21" s="102" t="s">
        <v>11</v>
      </c>
      <c r="E21" s="39">
        <v>1740</v>
      </c>
      <c r="F21" s="39"/>
      <c r="G21" s="39"/>
      <c r="H21" s="39"/>
      <c r="I21" s="4"/>
      <c r="J21" s="4"/>
      <c r="K21" s="4"/>
      <c r="L21" s="4"/>
      <c r="M21" s="4"/>
      <c r="N21" s="4"/>
      <c r="O21" s="5"/>
    </row>
    <row r="22" spans="2:15" ht="20.1" customHeight="1">
      <c r="B22" s="6"/>
      <c r="C22" s="4"/>
      <c r="D22" s="102" t="s">
        <v>102</v>
      </c>
      <c r="E22" s="39">
        <v>346</v>
      </c>
      <c r="F22" s="39"/>
      <c r="G22" s="39"/>
      <c r="H22" s="39"/>
      <c r="I22" s="4"/>
      <c r="J22" s="4"/>
      <c r="K22" s="4"/>
      <c r="L22" s="4"/>
      <c r="M22" s="4"/>
      <c r="N22" s="4"/>
      <c r="O22" s="5"/>
    </row>
    <row r="23" spans="2:15" ht="20.1" customHeight="1">
      <c r="B23" s="6"/>
      <c r="C23" s="4"/>
      <c r="D23" s="102" t="s">
        <v>12</v>
      </c>
      <c r="E23" s="39">
        <v>1382</v>
      </c>
      <c r="F23" s="39"/>
      <c r="G23" s="39"/>
      <c r="H23" s="39"/>
      <c r="I23" s="4"/>
      <c r="J23" s="4"/>
      <c r="K23" s="4"/>
      <c r="L23" s="4"/>
      <c r="M23" s="4"/>
      <c r="N23" s="4"/>
      <c r="O23" s="5"/>
    </row>
    <row r="24" spans="2:15" ht="20.1" customHeight="1" thickBot="1">
      <c r="B24" s="7"/>
      <c r="C24" s="8"/>
      <c r="D24" s="104" t="s">
        <v>35</v>
      </c>
      <c r="E24" s="40">
        <v>171</v>
      </c>
      <c r="F24" s="40"/>
      <c r="G24" s="40"/>
      <c r="H24" s="40"/>
      <c r="I24" s="8"/>
      <c r="J24" s="8"/>
      <c r="K24" s="8"/>
      <c r="L24" s="8"/>
      <c r="M24" s="8"/>
      <c r="N24" s="8"/>
      <c r="O24" s="9"/>
    </row>
    <row r="25" spans="2:15" ht="24.95" customHeight="1">
      <c r="B25" s="20" t="s">
        <v>14</v>
      </c>
      <c r="C25" s="34"/>
      <c r="D25" s="17" t="s">
        <v>103</v>
      </c>
      <c r="E25" s="38"/>
      <c r="F25" s="38"/>
      <c r="G25" s="38"/>
      <c r="H25" s="38"/>
      <c r="I25" s="14"/>
      <c r="J25" s="14"/>
      <c r="K25" s="14"/>
      <c r="L25" s="14"/>
      <c r="M25" s="14"/>
      <c r="N25" s="14"/>
      <c r="O25" s="13"/>
    </row>
    <row r="26" spans="2:15" ht="35.1" customHeight="1">
      <c r="B26" s="6"/>
      <c r="C26" s="4"/>
      <c r="D26" s="102" t="s">
        <v>96</v>
      </c>
      <c r="E26" s="35">
        <v>337</v>
      </c>
      <c r="F26" s="35"/>
      <c r="G26" s="35"/>
      <c r="H26" s="35"/>
      <c r="I26" s="4"/>
      <c r="J26" s="4"/>
      <c r="K26" s="4"/>
      <c r="L26" s="4"/>
      <c r="M26" s="4"/>
      <c r="N26" s="4"/>
      <c r="O26" s="5"/>
    </row>
    <row r="27" spans="2:15" ht="35.1" customHeight="1">
      <c r="B27" s="6"/>
      <c r="C27" s="4"/>
      <c r="D27" s="102" t="s">
        <v>97</v>
      </c>
      <c r="E27" s="35">
        <v>11793</v>
      </c>
      <c r="F27" s="35"/>
      <c r="G27" s="35"/>
      <c r="H27" s="35"/>
      <c r="I27" s="4"/>
      <c r="J27" s="4"/>
      <c r="K27" s="4"/>
      <c r="L27" s="4"/>
      <c r="M27" s="4"/>
      <c r="N27" s="4"/>
      <c r="O27" s="5"/>
    </row>
    <row r="28" spans="2:15" ht="60" customHeight="1">
      <c r="B28" s="6"/>
      <c r="C28" s="4"/>
      <c r="D28" s="102" t="s">
        <v>91</v>
      </c>
      <c r="E28" s="35">
        <v>33</v>
      </c>
      <c r="F28" s="35"/>
      <c r="G28" s="35"/>
      <c r="H28" s="35"/>
      <c r="I28" s="4"/>
      <c r="J28" s="4"/>
      <c r="K28" s="4"/>
      <c r="L28" s="4"/>
      <c r="M28" s="4"/>
      <c r="N28" s="4"/>
      <c r="O28" s="5"/>
    </row>
    <row r="29" spans="2:15" ht="60" customHeight="1">
      <c r="B29" s="6"/>
      <c r="C29" s="4"/>
      <c r="D29" s="102" t="s">
        <v>93</v>
      </c>
      <c r="E29" s="35">
        <v>22.54</v>
      </c>
      <c r="F29" s="35"/>
      <c r="G29" s="35"/>
      <c r="H29" s="35"/>
      <c r="I29" s="4"/>
      <c r="J29" s="4"/>
      <c r="K29" s="4"/>
      <c r="L29" s="4"/>
      <c r="M29" s="4"/>
      <c r="N29" s="4"/>
      <c r="O29" s="5"/>
    </row>
    <row r="30" spans="2:15" ht="60" customHeight="1" thickBot="1">
      <c r="B30" s="7"/>
      <c r="C30" s="8"/>
      <c r="D30" s="104" t="s">
        <v>92</v>
      </c>
      <c r="E30" s="37">
        <v>74.68</v>
      </c>
      <c r="F30" s="37"/>
      <c r="G30" s="37"/>
      <c r="H30" s="37"/>
      <c r="I30" s="8"/>
      <c r="J30" s="8"/>
      <c r="K30" s="8"/>
      <c r="L30" s="8"/>
      <c r="M30" s="8"/>
      <c r="N30" s="8"/>
      <c r="O30" s="9"/>
    </row>
    <row r="31" spans="2:15" ht="15" thickBot="1">
      <c r="B31" s="6"/>
      <c r="C31" s="4"/>
      <c r="D31" s="146"/>
      <c r="E31" s="42"/>
      <c r="F31" s="42"/>
      <c r="G31" s="42"/>
      <c r="H31" s="42"/>
      <c r="I31" s="4"/>
      <c r="J31" s="4"/>
      <c r="K31" s="4"/>
      <c r="L31" s="4"/>
      <c r="M31" s="4"/>
      <c r="N31" s="4"/>
      <c r="O31" s="5"/>
    </row>
    <row r="32" spans="2:15" ht="20.1" customHeight="1">
      <c r="B32" s="18" t="s">
        <v>23</v>
      </c>
      <c r="C32" s="19"/>
      <c r="D32" s="147" t="s">
        <v>15</v>
      </c>
      <c r="E32" s="38"/>
      <c r="F32" s="38"/>
      <c r="G32" s="38"/>
      <c r="H32" s="38"/>
      <c r="I32" s="14"/>
      <c r="J32" s="14"/>
      <c r="K32" s="14"/>
      <c r="L32" s="14"/>
      <c r="M32" s="14"/>
      <c r="N32" s="14"/>
      <c r="O32" s="13"/>
    </row>
    <row r="33" spans="2:15" ht="20.1" customHeight="1">
      <c r="B33" s="6"/>
      <c r="C33" s="4"/>
      <c r="D33" s="102" t="s">
        <v>16</v>
      </c>
      <c r="E33" s="43">
        <v>428.86</v>
      </c>
      <c r="F33" s="43"/>
      <c r="G33" s="43"/>
      <c r="H33" s="43"/>
      <c r="I33" s="4"/>
      <c r="J33" s="4"/>
      <c r="K33" s="4"/>
      <c r="L33" s="4"/>
      <c r="M33" s="4"/>
      <c r="N33" s="4"/>
      <c r="O33" s="5"/>
    </row>
    <row r="34" spans="2:15" ht="20.1" customHeight="1">
      <c r="B34" s="6"/>
      <c r="C34" s="4"/>
      <c r="D34" s="102" t="s">
        <v>17</v>
      </c>
      <c r="E34" s="43">
        <v>11.77</v>
      </c>
      <c r="F34" s="43"/>
      <c r="G34" s="43"/>
      <c r="H34" s="43"/>
      <c r="I34" s="4"/>
      <c r="J34" s="4"/>
      <c r="K34" s="4"/>
      <c r="L34" s="4"/>
      <c r="M34" s="4"/>
      <c r="N34" s="4"/>
      <c r="O34" s="5"/>
    </row>
    <row r="35" spans="2:15" ht="20.1" customHeight="1">
      <c r="B35" s="6"/>
      <c r="C35" s="4"/>
      <c r="D35" s="102" t="s">
        <v>18</v>
      </c>
      <c r="E35" s="43">
        <v>47.97</v>
      </c>
      <c r="F35" s="43"/>
      <c r="G35" s="43"/>
      <c r="H35" s="43"/>
      <c r="I35" s="4"/>
      <c r="J35" s="4"/>
      <c r="K35" s="4"/>
      <c r="L35" s="4"/>
      <c r="M35" s="4"/>
      <c r="N35" s="4"/>
      <c r="O35" s="5"/>
    </row>
    <row r="36" spans="2:15" ht="20.1" customHeight="1">
      <c r="B36" s="6"/>
      <c r="C36" s="4"/>
      <c r="D36" s="102" t="s">
        <v>19</v>
      </c>
      <c r="E36" s="43">
        <v>368.68</v>
      </c>
      <c r="F36" s="43"/>
      <c r="G36" s="43"/>
      <c r="H36" s="43"/>
      <c r="I36" s="4"/>
      <c r="J36" s="4"/>
      <c r="K36" s="4"/>
      <c r="L36" s="4"/>
      <c r="M36" s="4"/>
      <c r="N36" s="4"/>
      <c r="O36" s="5"/>
    </row>
    <row r="37" spans="2:15" ht="20.1" customHeight="1">
      <c r="B37" s="6"/>
      <c r="C37" s="4"/>
      <c r="D37" s="102" t="s">
        <v>20</v>
      </c>
      <c r="E37" s="43">
        <v>1.19</v>
      </c>
      <c r="F37" s="43"/>
      <c r="G37" s="43"/>
      <c r="H37" s="43"/>
      <c r="I37" s="4"/>
      <c r="J37" s="4"/>
      <c r="K37" s="4"/>
      <c r="L37" s="4"/>
      <c r="M37" s="4"/>
      <c r="N37" s="4"/>
      <c r="O37" s="5"/>
    </row>
    <row r="38" spans="2:15" ht="20.1" customHeight="1">
      <c r="B38" s="6"/>
      <c r="C38" s="4"/>
      <c r="D38" s="102" t="s">
        <v>21</v>
      </c>
      <c r="E38" s="43">
        <v>22</v>
      </c>
      <c r="F38" s="43"/>
      <c r="G38" s="43"/>
      <c r="H38" s="43"/>
      <c r="I38" s="4"/>
      <c r="J38" s="4"/>
      <c r="K38" s="4"/>
      <c r="L38" s="4"/>
      <c r="M38" s="4"/>
      <c r="N38" s="4"/>
      <c r="O38" s="5"/>
    </row>
    <row r="39" spans="2:15" ht="20.1" customHeight="1" thickBot="1">
      <c r="B39" s="7"/>
      <c r="C39" s="8"/>
      <c r="D39" s="104" t="s">
        <v>22</v>
      </c>
      <c r="E39" s="44">
        <v>256.64</v>
      </c>
      <c r="F39" s="44"/>
      <c r="G39" s="44"/>
      <c r="H39" s="44"/>
      <c r="I39" s="8"/>
      <c r="J39" s="8"/>
      <c r="K39" s="8"/>
      <c r="L39" s="8"/>
      <c r="M39" s="8"/>
      <c r="N39" s="8"/>
      <c r="O39" s="9"/>
    </row>
    <row r="40" spans="2:15" ht="15" thickBot="1">
      <c r="B40" s="6"/>
      <c r="C40" s="4"/>
      <c r="D40" s="146"/>
      <c r="E40" s="42"/>
      <c r="F40" s="42"/>
      <c r="G40" s="42"/>
      <c r="H40" s="42"/>
      <c r="I40" s="4"/>
      <c r="J40" s="4"/>
      <c r="K40" s="4"/>
      <c r="L40" s="4"/>
      <c r="M40" s="4"/>
      <c r="N40" s="4"/>
      <c r="O40" s="5"/>
    </row>
    <row r="41" spans="2:15" ht="15">
      <c r="B41" s="18" t="s">
        <v>28</v>
      </c>
      <c r="C41" s="19"/>
      <c r="D41" s="147" t="s">
        <v>24</v>
      </c>
      <c r="E41" s="38"/>
      <c r="F41" s="38"/>
      <c r="G41" s="38"/>
      <c r="H41" s="38"/>
      <c r="I41" s="14"/>
      <c r="J41" s="14"/>
      <c r="K41" s="14"/>
      <c r="L41" s="14"/>
      <c r="M41" s="14"/>
      <c r="N41" s="14"/>
      <c r="O41" s="13"/>
    </row>
    <row r="42" spans="2:15" ht="20.1" customHeight="1">
      <c r="B42" s="6"/>
      <c r="C42" s="4"/>
      <c r="D42" s="102" t="s">
        <v>25</v>
      </c>
      <c r="E42" s="43">
        <v>368.68</v>
      </c>
      <c r="F42" s="43"/>
      <c r="G42" s="43"/>
      <c r="H42" s="43"/>
      <c r="I42" s="4"/>
      <c r="J42" s="4"/>
      <c r="K42" s="4"/>
      <c r="L42" s="4"/>
      <c r="M42" s="4"/>
      <c r="N42" s="4"/>
      <c r="O42" s="5"/>
    </row>
    <row r="43" spans="2:15" ht="20.1" customHeight="1">
      <c r="B43" s="6"/>
      <c r="C43" s="4"/>
      <c r="D43" s="102" t="s">
        <v>26</v>
      </c>
      <c r="E43" s="43">
        <v>177.18</v>
      </c>
      <c r="F43" s="35"/>
      <c r="G43" s="35"/>
      <c r="H43" s="35"/>
      <c r="I43" s="4"/>
      <c r="J43" s="4"/>
      <c r="K43" s="4"/>
      <c r="L43" s="4"/>
      <c r="M43" s="4"/>
      <c r="N43" s="4"/>
      <c r="O43" s="5"/>
    </row>
    <row r="44" spans="2:15" ht="20.1" customHeight="1">
      <c r="B44" s="6"/>
      <c r="C44" s="4"/>
      <c r="D44" s="102" t="s">
        <v>34</v>
      </c>
      <c r="E44" s="43">
        <v>392.094</v>
      </c>
      <c r="F44" s="35"/>
      <c r="G44" s="35"/>
      <c r="H44" s="35"/>
      <c r="I44" s="4"/>
      <c r="J44" s="4"/>
      <c r="K44" s="4"/>
      <c r="L44" s="4"/>
      <c r="M44" s="4"/>
      <c r="N44" s="4"/>
      <c r="O44" s="5"/>
    </row>
    <row r="45" spans="2:15" ht="20.1" customHeight="1">
      <c r="B45" s="6"/>
      <c r="C45" s="4"/>
      <c r="D45" s="102" t="s">
        <v>108</v>
      </c>
      <c r="E45" s="43">
        <v>165.39</v>
      </c>
      <c r="F45" s="35"/>
      <c r="G45" s="35"/>
      <c r="H45" s="35"/>
      <c r="I45" s="4"/>
      <c r="J45" s="4"/>
      <c r="K45" s="4"/>
      <c r="L45" s="4"/>
      <c r="M45" s="4"/>
      <c r="N45" s="4"/>
      <c r="O45" s="5"/>
    </row>
    <row r="46" spans="2:15" ht="20.1" customHeight="1" thickBot="1">
      <c r="B46" s="7"/>
      <c r="C46" s="8"/>
      <c r="D46" s="104" t="s">
        <v>27</v>
      </c>
      <c r="E46" s="44"/>
      <c r="F46" s="37"/>
      <c r="G46" s="37"/>
      <c r="H46" s="37"/>
      <c r="I46" s="8"/>
      <c r="J46" s="8"/>
      <c r="K46" s="8"/>
      <c r="L46" s="8"/>
      <c r="M46" s="8"/>
      <c r="N46" s="8"/>
      <c r="O46" s="9"/>
    </row>
    <row r="47" spans="2:15" ht="15" thickBot="1">
      <c r="B47" s="6"/>
      <c r="C47" s="4"/>
      <c r="D47" s="146"/>
      <c r="E47" s="24"/>
      <c r="F47" s="24"/>
      <c r="G47" s="24"/>
      <c r="H47" s="24"/>
      <c r="I47" s="4"/>
      <c r="J47" s="4"/>
      <c r="K47" s="4"/>
      <c r="L47" s="4"/>
      <c r="M47" s="4"/>
      <c r="N47" s="4"/>
      <c r="O47" s="5"/>
    </row>
    <row r="48" spans="2:15" ht="15">
      <c r="B48" s="18" t="s">
        <v>36</v>
      </c>
      <c r="C48" s="19"/>
      <c r="D48" s="147" t="s">
        <v>116</v>
      </c>
      <c r="E48" s="27"/>
      <c r="F48" s="27"/>
      <c r="G48" s="27"/>
      <c r="H48" s="27"/>
      <c r="I48" s="14"/>
      <c r="J48" s="14"/>
      <c r="K48" s="14"/>
      <c r="L48" s="14"/>
      <c r="M48" s="14"/>
      <c r="N48" s="14"/>
      <c r="O48" s="13"/>
    </row>
    <row r="49" spans="2:15" ht="20.1" customHeight="1">
      <c r="B49" s="6"/>
      <c r="C49" s="4"/>
      <c r="D49" s="102" t="s">
        <v>107</v>
      </c>
      <c r="E49" s="153">
        <v>2</v>
      </c>
      <c r="F49" s="35"/>
      <c r="G49" s="35"/>
      <c r="H49" s="35"/>
      <c r="I49" s="4"/>
      <c r="J49" s="4"/>
      <c r="K49" s="4"/>
      <c r="L49" s="4"/>
      <c r="M49" s="4"/>
      <c r="N49" s="4"/>
      <c r="O49" s="5"/>
    </row>
    <row r="50" spans="2:15" ht="20.1" customHeight="1">
      <c r="B50" s="6"/>
      <c r="C50" s="4"/>
      <c r="D50" s="102" t="s">
        <v>45</v>
      </c>
      <c r="E50" s="153">
        <v>10</v>
      </c>
      <c r="F50" s="35"/>
      <c r="G50" s="35"/>
      <c r="H50" s="35"/>
      <c r="I50" s="4"/>
      <c r="J50" s="4"/>
      <c r="K50" s="4"/>
      <c r="L50" s="4"/>
      <c r="M50" s="4"/>
      <c r="N50" s="4"/>
      <c r="O50" s="5"/>
    </row>
    <row r="51" spans="2:15" ht="20.1" customHeight="1">
      <c r="B51" s="6"/>
      <c r="C51" s="4"/>
      <c r="D51" s="102" t="s">
        <v>46</v>
      </c>
      <c r="E51" s="153">
        <v>2</v>
      </c>
      <c r="F51" s="35"/>
      <c r="G51" s="35"/>
      <c r="H51" s="35"/>
      <c r="I51" s="4"/>
      <c r="J51" s="4"/>
      <c r="K51" s="4"/>
      <c r="L51" s="4"/>
      <c r="M51" s="4"/>
      <c r="N51" s="4"/>
      <c r="O51" s="5"/>
    </row>
    <row r="52" spans="2:15" ht="20.1" customHeight="1" thickBot="1">
      <c r="B52" s="7"/>
      <c r="C52" s="8"/>
      <c r="D52" s="148"/>
      <c r="E52" s="28"/>
      <c r="F52" s="28"/>
      <c r="G52" s="28"/>
      <c r="H52" s="28"/>
      <c r="I52" s="8"/>
      <c r="J52" s="8"/>
      <c r="K52" s="8"/>
      <c r="L52" s="8"/>
      <c r="M52" s="8"/>
      <c r="N52" s="8"/>
      <c r="O52" s="9"/>
    </row>
    <row r="53" spans="2:15" ht="15" thickBot="1">
      <c r="B53" s="6"/>
      <c r="C53" s="4"/>
      <c r="D53" s="146"/>
      <c r="E53" s="24"/>
      <c r="F53" s="24"/>
      <c r="G53" s="24"/>
      <c r="H53" s="24"/>
      <c r="I53" s="4"/>
      <c r="J53" s="4"/>
      <c r="K53" s="4"/>
      <c r="L53" s="4"/>
      <c r="M53" s="4"/>
      <c r="N53" s="4"/>
      <c r="O53" s="5"/>
    </row>
    <row r="54" spans="2:15" ht="15">
      <c r="B54" s="16" t="s">
        <v>43</v>
      </c>
      <c r="C54" s="17"/>
      <c r="D54" s="17" t="s">
        <v>41</v>
      </c>
      <c r="E54" s="25"/>
      <c r="F54" s="25"/>
      <c r="G54" s="25"/>
      <c r="H54" s="25"/>
      <c r="I54" s="12"/>
      <c r="J54" s="12"/>
      <c r="K54" s="12"/>
      <c r="L54" s="12"/>
      <c r="M54" s="12"/>
      <c r="N54" s="12"/>
      <c r="O54" s="13"/>
    </row>
    <row r="55" spans="2:15" ht="30" customHeight="1">
      <c r="B55" s="3"/>
      <c r="C55" s="33"/>
      <c r="D55" s="102" t="s">
        <v>104</v>
      </c>
      <c r="E55" s="29">
        <v>0.66</v>
      </c>
      <c r="F55" s="29"/>
      <c r="G55" s="29"/>
      <c r="H55" s="29"/>
      <c r="I55" s="2"/>
      <c r="J55" s="2"/>
      <c r="K55" s="2"/>
      <c r="L55" s="2"/>
      <c r="M55" s="86"/>
      <c r="N55" s="90"/>
      <c r="O55" s="5"/>
    </row>
    <row r="56" spans="2:15" ht="30" customHeight="1">
      <c r="B56" s="3"/>
      <c r="C56" s="33"/>
      <c r="D56" s="102" t="s">
        <v>105</v>
      </c>
      <c r="E56" s="29">
        <v>0.09</v>
      </c>
      <c r="F56" s="29"/>
      <c r="G56" s="29"/>
      <c r="H56" s="29"/>
      <c r="I56" s="2"/>
      <c r="J56" s="2"/>
      <c r="K56" s="2"/>
      <c r="L56" s="2"/>
      <c r="M56" s="86"/>
      <c r="N56" s="90"/>
      <c r="O56" s="5"/>
    </row>
    <row r="57" spans="2:15" ht="30" customHeight="1">
      <c r="B57" s="3"/>
      <c r="C57" s="33"/>
      <c r="D57" s="102" t="s">
        <v>106</v>
      </c>
      <c r="E57" s="29">
        <v>0.23</v>
      </c>
      <c r="F57" s="29"/>
      <c r="G57" s="29"/>
      <c r="H57" s="29"/>
      <c r="I57" s="2"/>
      <c r="J57" s="2"/>
      <c r="K57" s="2"/>
      <c r="L57" s="2"/>
      <c r="M57" s="86"/>
      <c r="N57" s="90"/>
      <c r="O57" s="5"/>
    </row>
    <row r="58" spans="2:15" ht="15">
      <c r="B58" s="3"/>
      <c r="C58" s="33"/>
      <c r="D58" s="102" t="s">
        <v>98</v>
      </c>
      <c r="E58" s="29">
        <v>0.01</v>
      </c>
      <c r="F58" s="29"/>
      <c r="G58" s="29"/>
      <c r="H58" s="29"/>
      <c r="I58" s="2"/>
      <c r="J58" s="2"/>
      <c r="K58" s="2"/>
      <c r="L58" s="2"/>
      <c r="M58" s="86"/>
      <c r="N58" s="90"/>
      <c r="O58" s="5"/>
    </row>
    <row r="59" spans="2:15" ht="15">
      <c r="B59" s="3"/>
      <c r="C59" s="33"/>
      <c r="D59" s="102" t="s">
        <v>42</v>
      </c>
      <c r="E59" s="29"/>
      <c r="F59" s="29"/>
      <c r="G59" s="29"/>
      <c r="H59" s="29"/>
      <c r="I59" s="2"/>
      <c r="J59" s="2"/>
      <c r="K59" s="2"/>
      <c r="L59" s="2"/>
      <c r="M59" s="86"/>
      <c r="N59" s="90"/>
      <c r="O59" s="5"/>
    </row>
    <row r="60" spans="2:15" ht="15" thickBot="1">
      <c r="B60" s="7"/>
      <c r="C60" s="8"/>
      <c r="D60" s="148"/>
      <c r="E60" s="28"/>
      <c r="F60" s="28"/>
      <c r="G60" s="28"/>
      <c r="H60" s="28"/>
      <c r="I60" s="8"/>
      <c r="J60" s="8"/>
      <c r="K60" s="8"/>
      <c r="L60" s="8"/>
      <c r="M60" s="8"/>
      <c r="N60" s="8"/>
      <c r="O60" s="9"/>
    </row>
    <row r="61" spans="2:15" ht="30" customHeight="1">
      <c r="B61" s="18" t="s">
        <v>44</v>
      </c>
      <c r="C61" s="19"/>
      <c r="D61" s="147" t="s">
        <v>29</v>
      </c>
      <c r="E61" s="26"/>
      <c r="F61" s="26"/>
      <c r="G61" s="26"/>
      <c r="H61" s="26"/>
      <c r="I61" s="14"/>
      <c r="J61" s="14"/>
      <c r="K61" s="14"/>
      <c r="L61" s="14"/>
      <c r="M61" s="14"/>
      <c r="N61" s="14"/>
      <c r="O61" s="13"/>
    </row>
    <row r="62" spans="2:15" ht="30" customHeight="1">
      <c r="B62" s="6"/>
      <c r="C62" s="4"/>
      <c r="D62" s="102" t="s">
        <v>111</v>
      </c>
      <c r="E62" s="35">
        <v>65.25</v>
      </c>
      <c r="F62" s="35"/>
      <c r="G62" s="92" t="s">
        <v>293</v>
      </c>
      <c r="H62" s="35"/>
      <c r="I62" s="4"/>
      <c r="J62" s="4"/>
      <c r="K62" s="4"/>
      <c r="L62" s="4"/>
      <c r="M62" s="4"/>
      <c r="N62" s="4"/>
      <c r="O62" s="5"/>
    </row>
    <row r="63" spans="2:15" ht="39.95" customHeight="1">
      <c r="B63" s="6"/>
      <c r="C63" s="4"/>
      <c r="D63" s="102" t="s">
        <v>112</v>
      </c>
      <c r="E63" s="35">
        <v>0.216</v>
      </c>
      <c r="F63" s="35"/>
      <c r="G63" s="35"/>
      <c r="H63" s="35"/>
      <c r="I63" s="4"/>
      <c r="J63" s="4"/>
      <c r="K63" s="4"/>
      <c r="L63" s="4"/>
      <c r="M63" s="4"/>
      <c r="N63" s="4"/>
      <c r="O63" s="5"/>
    </row>
    <row r="64" spans="2:15" ht="33.75" customHeight="1">
      <c r="B64" s="6"/>
      <c r="C64" s="4"/>
      <c r="D64" s="102" t="s">
        <v>113</v>
      </c>
      <c r="E64" s="35">
        <v>65.034</v>
      </c>
      <c r="F64" s="35"/>
      <c r="G64" s="35"/>
      <c r="H64" s="35"/>
      <c r="I64" s="4"/>
      <c r="J64" s="4"/>
      <c r="K64" s="4"/>
      <c r="L64" s="4"/>
      <c r="M64" s="4"/>
      <c r="N64" s="4"/>
      <c r="O64" s="5"/>
    </row>
    <row r="65" spans="2:15" ht="27.75" customHeight="1">
      <c r="B65" s="6"/>
      <c r="C65" s="47"/>
      <c r="D65" s="48" t="s">
        <v>239</v>
      </c>
      <c r="E65" s="154">
        <v>45.19</v>
      </c>
      <c r="F65" s="85"/>
      <c r="G65" s="85"/>
      <c r="H65" s="85"/>
      <c r="I65" s="4"/>
      <c r="J65" s="4"/>
      <c r="K65" s="4"/>
      <c r="L65" s="4"/>
      <c r="M65" s="4"/>
      <c r="N65" s="4"/>
      <c r="O65" s="5"/>
    </row>
    <row r="66" spans="2:15" ht="27" customHeight="1" thickBot="1">
      <c r="B66" s="7"/>
      <c r="C66" s="49"/>
      <c r="D66" s="50" t="s">
        <v>240</v>
      </c>
      <c r="E66" s="157">
        <v>0.6948</v>
      </c>
      <c r="F66" s="70"/>
      <c r="G66" s="70"/>
      <c r="H66" s="70"/>
      <c r="I66" s="8"/>
      <c r="J66" s="8"/>
      <c r="K66" s="8"/>
      <c r="L66" s="8"/>
      <c r="M66" s="8"/>
      <c r="N66" s="8"/>
      <c r="O66" s="9"/>
    </row>
    <row r="67" spans="2:15" ht="60" customHeight="1">
      <c r="B67" s="45" t="s">
        <v>109</v>
      </c>
      <c r="C67" s="46"/>
      <c r="D67" s="149" t="s">
        <v>37</v>
      </c>
      <c r="E67" s="42"/>
      <c r="F67" s="42"/>
      <c r="G67" s="42"/>
      <c r="H67" s="42"/>
      <c r="I67" s="4"/>
      <c r="J67" s="4"/>
      <c r="K67" s="4"/>
      <c r="L67" s="4"/>
      <c r="M67" s="4"/>
      <c r="N67" s="4"/>
      <c r="O67" s="5"/>
    </row>
    <row r="68" spans="2:15" ht="15">
      <c r="B68" s="6"/>
      <c r="C68" s="4"/>
      <c r="D68" s="146"/>
      <c r="E68" s="42"/>
      <c r="F68" s="42"/>
      <c r="G68" s="42"/>
      <c r="H68" s="42"/>
      <c r="I68" s="4"/>
      <c r="J68" s="4"/>
      <c r="K68" s="4"/>
      <c r="L68" s="4"/>
      <c r="M68" s="4"/>
      <c r="N68" s="4"/>
      <c r="O68" s="5"/>
    </row>
    <row r="69" spans="2:15" ht="15">
      <c r="B69" s="6"/>
      <c r="C69" s="4"/>
      <c r="D69" s="102" t="s">
        <v>99</v>
      </c>
      <c r="E69" s="155">
        <v>38</v>
      </c>
      <c r="F69" s="71"/>
      <c r="G69" s="71"/>
      <c r="H69" s="71"/>
      <c r="I69" s="4"/>
      <c r="J69" s="4"/>
      <c r="K69" s="4"/>
      <c r="L69" s="4"/>
      <c r="M69" s="4"/>
      <c r="N69" s="4"/>
      <c r="O69" s="5"/>
    </row>
    <row r="70" spans="2:15" ht="35.25" customHeight="1">
      <c r="B70" s="6"/>
      <c r="C70" s="4"/>
      <c r="D70" s="102" t="s">
        <v>38</v>
      </c>
      <c r="E70" s="155">
        <v>47</v>
      </c>
      <c r="F70" s="71"/>
      <c r="G70" s="71"/>
      <c r="H70" s="71"/>
      <c r="I70" s="4"/>
      <c r="J70" s="4"/>
      <c r="K70" s="4"/>
      <c r="L70" s="4"/>
      <c r="M70" s="4"/>
      <c r="N70" s="4"/>
      <c r="O70" s="5"/>
    </row>
    <row r="71" spans="2:15" ht="39" customHeight="1" thickBot="1">
      <c r="B71" s="7"/>
      <c r="C71" s="8"/>
      <c r="D71" s="104" t="s">
        <v>288</v>
      </c>
      <c r="E71" s="250">
        <v>52</v>
      </c>
      <c r="F71" s="156"/>
      <c r="G71" s="72"/>
      <c r="H71" s="72"/>
      <c r="I71" s="8"/>
      <c r="J71" s="8"/>
      <c r="K71" s="8"/>
      <c r="L71" s="8"/>
      <c r="M71" s="8"/>
      <c r="N71" s="8"/>
      <c r="O71" s="9"/>
    </row>
    <row r="72" spans="2:15" ht="15" thickBot="1">
      <c r="B72" s="137"/>
      <c r="C72" s="24"/>
      <c r="D72" s="103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138"/>
    </row>
    <row r="73" spans="2:15" ht="15">
      <c r="B73" s="139" t="s">
        <v>110</v>
      </c>
      <c r="C73" s="140"/>
      <c r="D73" s="203" t="s">
        <v>30</v>
      </c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5"/>
    </row>
    <row r="74" spans="2:15" s="89" customFormat="1" ht="60" customHeight="1">
      <c r="B74" s="216" t="s">
        <v>117</v>
      </c>
      <c r="C74" s="217" t="s">
        <v>39</v>
      </c>
      <c r="D74" s="218" t="s">
        <v>289</v>
      </c>
      <c r="E74" s="217" t="s">
        <v>31</v>
      </c>
      <c r="F74" s="220" t="s">
        <v>114</v>
      </c>
      <c r="G74" s="221"/>
      <c r="H74" s="221"/>
      <c r="I74" s="134" t="s">
        <v>32</v>
      </c>
      <c r="J74" s="134" t="s">
        <v>287</v>
      </c>
      <c r="K74" s="134" t="s">
        <v>115</v>
      </c>
      <c r="L74" s="134" t="s">
        <v>33</v>
      </c>
      <c r="M74" s="135" t="s">
        <v>294</v>
      </c>
      <c r="N74" s="134" t="s">
        <v>295</v>
      </c>
      <c r="O74" s="223" t="s">
        <v>100</v>
      </c>
    </row>
    <row r="75" spans="2:15" s="89" customFormat="1" ht="36" customHeight="1">
      <c r="B75" s="216"/>
      <c r="C75" s="217"/>
      <c r="D75" s="219"/>
      <c r="E75" s="217"/>
      <c r="F75" s="134" t="s">
        <v>290</v>
      </c>
      <c r="G75" s="134" t="s">
        <v>291</v>
      </c>
      <c r="H75" s="134" t="s">
        <v>292</v>
      </c>
      <c r="I75" s="134" t="s">
        <v>286</v>
      </c>
      <c r="J75" s="134" t="s">
        <v>286</v>
      </c>
      <c r="K75" s="134" t="s">
        <v>285</v>
      </c>
      <c r="L75" s="134" t="s">
        <v>280</v>
      </c>
      <c r="M75" s="225" t="s">
        <v>284</v>
      </c>
      <c r="N75" s="226"/>
      <c r="O75" s="224"/>
    </row>
    <row r="76" spans="2:15" ht="15" customHeight="1">
      <c r="B76" s="213" t="s">
        <v>118</v>
      </c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5"/>
    </row>
    <row r="77" spans="2:15" ht="15" customHeight="1">
      <c r="B77" s="23">
        <v>1</v>
      </c>
      <c r="C77" s="136" t="s">
        <v>359</v>
      </c>
      <c r="D77" s="136" t="s">
        <v>338</v>
      </c>
      <c r="E77" s="23">
        <v>1</v>
      </c>
      <c r="F77" s="143">
        <v>30</v>
      </c>
      <c r="G77" s="143">
        <v>30</v>
      </c>
      <c r="H77" s="23">
        <v>3</v>
      </c>
      <c r="I77" s="107">
        <v>2.99</v>
      </c>
      <c r="J77" s="95">
        <v>2.93</v>
      </c>
      <c r="K77" s="144">
        <v>1518.1347150259069</v>
      </c>
      <c r="L77" s="106">
        <v>1.86</v>
      </c>
      <c r="M77" s="158">
        <v>23.23290286980981</v>
      </c>
      <c r="N77" s="158">
        <v>83.44218959871326</v>
      </c>
      <c r="O77" s="95">
        <v>1</v>
      </c>
    </row>
    <row r="78" spans="2:15" ht="15" customHeight="1">
      <c r="B78" s="23">
        <v>2</v>
      </c>
      <c r="C78" s="136" t="s">
        <v>359</v>
      </c>
      <c r="D78" s="136" t="s">
        <v>339</v>
      </c>
      <c r="E78" s="23">
        <v>1</v>
      </c>
      <c r="F78" s="143">
        <v>30</v>
      </c>
      <c r="G78" s="143">
        <v>30</v>
      </c>
      <c r="H78" s="23">
        <v>3</v>
      </c>
      <c r="I78" s="107">
        <v>2.99</v>
      </c>
      <c r="J78" s="95">
        <v>2.93</v>
      </c>
      <c r="K78" s="144">
        <v>1518.1347150259069</v>
      </c>
      <c r="L78" s="106">
        <v>1.86</v>
      </c>
      <c r="M78" s="158">
        <v>23.23290286980981</v>
      </c>
      <c r="N78" s="158">
        <v>83.44218959871326</v>
      </c>
      <c r="O78" s="95">
        <v>1</v>
      </c>
    </row>
    <row r="79" spans="2:15" ht="15" customHeight="1">
      <c r="B79" s="23">
        <v>3</v>
      </c>
      <c r="C79" s="136" t="s">
        <v>359</v>
      </c>
      <c r="D79" s="136" t="s">
        <v>340</v>
      </c>
      <c r="E79" s="23">
        <v>1</v>
      </c>
      <c r="F79" s="143">
        <v>30</v>
      </c>
      <c r="G79" s="143">
        <v>30</v>
      </c>
      <c r="H79" s="23">
        <v>3</v>
      </c>
      <c r="I79" s="107">
        <v>2.99</v>
      </c>
      <c r="J79" s="95">
        <v>2.93</v>
      </c>
      <c r="K79" s="144">
        <v>1518.1347150259069</v>
      </c>
      <c r="L79" s="106">
        <v>1.86</v>
      </c>
      <c r="M79" s="158">
        <v>23.23714947237033</v>
      </c>
      <c r="N79" s="158">
        <v>83.45251452060944</v>
      </c>
      <c r="O79" s="95">
        <v>1</v>
      </c>
    </row>
    <row r="80" spans="2:15" ht="15" customHeight="1">
      <c r="B80" s="23">
        <v>4</v>
      </c>
      <c r="C80" s="136" t="s">
        <v>359</v>
      </c>
      <c r="D80" s="136" t="s">
        <v>341</v>
      </c>
      <c r="E80" s="23">
        <v>1</v>
      </c>
      <c r="F80" s="143">
        <v>30</v>
      </c>
      <c r="G80" s="143">
        <v>30</v>
      </c>
      <c r="H80" s="23">
        <v>3</v>
      </c>
      <c r="I80" s="107">
        <v>2.99</v>
      </c>
      <c r="J80" s="95">
        <v>2.93</v>
      </c>
      <c r="K80" s="144">
        <v>1518.1347150259069</v>
      </c>
      <c r="L80" s="106">
        <v>1.86</v>
      </c>
      <c r="M80" s="158">
        <v>23.2375988958465</v>
      </c>
      <c r="N80" s="158">
        <v>83.44726264935872</v>
      </c>
      <c r="O80" s="95">
        <v>1</v>
      </c>
    </row>
    <row r="81" spans="2:15" ht="15" customHeight="1">
      <c r="B81" s="23">
        <v>5</v>
      </c>
      <c r="C81" s="136" t="s">
        <v>359</v>
      </c>
      <c r="D81" s="136" t="s">
        <v>342</v>
      </c>
      <c r="E81" s="23">
        <v>1</v>
      </c>
      <c r="F81" s="143">
        <v>30</v>
      </c>
      <c r="G81" s="143">
        <v>30</v>
      </c>
      <c r="H81" s="23">
        <v>3</v>
      </c>
      <c r="I81" s="107">
        <v>2.99</v>
      </c>
      <c r="J81" s="95">
        <v>2.93</v>
      </c>
      <c r="K81" s="144">
        <v>1518.1347150259069</v>
      </c>
      <c r="L81" s="106">
        <v>1.86</v>
      </c>
      <c r="M81" s="158">
        <v>23.2375988958465</v>
      </c>
      <c r="N81" s="158">
        <v>83.44726264935872</v>
      </c>
      <c r="O81" s="95">
        <v>1</v>
      </c>
    </row>
    <row r="82" spans="2:15" ht="15" customHeight="1">
      <c r="B82" s="23">
        <v>6</v>
      </c>
      <c r="C82" s="136" t="s">
        <v>359</v>
      </c>
      <c r="D82" s="136" t="s">
        <v>343</v>
      </c>
      <c r="E82" s="23">
        <v>1</v>
      </c>
      <c r="F82" s="143">
        <v>30</v>
      </c>
      <c r="G82" s="143">
        <v>30</v>
      </c>
      <c r="H82" s="23">
        <v>3</v>
      </c>
      <c r="I82" s="107">
        <v>2.99</v>
      </c>
      <c r="J82" s="95">
        <v>2.93</v>
      </c>
      <c r="K82" s="144">
        <v>1518.1347150259069</v>
      </c>
      <c r="L82" s="106">
        <v>1.86</v>
      </c>
      <c r="M82" s="158">
        <v>23.24471687844635</v>
      </c>
      <c r="N82" s="158">
        <v>83.44576489434232</v>
      </c>
      <c r="O82" s="95">
        <v>1</v>
      </c>
    </row>
    <row r="83" spans="2:15" ht="15" customHeight="1">
      <c r="B83" s="23">
        <v>7</v>
      </c>
      <c r="C83" s="136" t="s">
        <v>359</v>
      </c>
      <c r="D83" s="136" t="s">
        <v>344</v>
      </c>
      <c r="E83" s="23">
        <v>1</v>
      </c>
      <c r="F83" s="143">
        <v>30</v>
      </c>
      <c r="G83" s="143">
        <v>30</v>
      </c>
      <c r="H83" s="23">
        <v>3</v>
      </c>
      <c r="I83" s="107">
        <v>2.99</v>
      </c>
      <c r="J83" s="95">
        <v>2.93</v>
      </c>
      <c r="K83" s="144">
        <v>1518.1347150259069</v>
      </c>
      <c r="L83" s="106">
        <v>1.86</v>
      </c>
      <c r="M83" s="158">
        <v>23.24800470190814</v>
      </c>
      <c r="N83" s="158">
        <v>83.44206379804467</v>
      </c>
      <c r="O83" s="95">
        <v>1</v>
      </c>
    </row>
    <row r="84" spans="2:15" ht="15" customHeight="1">
      <c r="B84" s="23">
        <v>8</v>
      </c>
      <c r="C84" s="136" t="s">
        <v>359</v>
      </c>
      <c r="D84" s="136" t="s">
        <v>345</v>
      </c>
      <c r="E84" s="23">
        <v>1</v>
      </c>
      <c r="F84" s="143">
        <v>30</v>
      </c>
      <c r="G84" s="143">
        <v>30</v>
      </c>
      <c r="H84" s="23">
        <v>3</v>
      </c>
      <c r="I84" s="107">
        <v>2.99</v>
      </c>
      <c r="J84" s="95">
        <v>2.93</v>
      </c>
      <c r="K84" s="144">
        <v>1518.1347150259069</v>
      </c>
      <c r="L84" s="106">
        <v>1.86</v>
      </c>
      <c r="M84" s="158">
        <v>23.25043326538139</v>
      </c>
      <c r="N84" s="158">
        <v>83.43913578546052</v>
      </c>
      <c r="O84" s="95">
        <v>1</v>
      </c>
    </row>
    <row r="85" spans="2:15" ht="15" customHeight="1">
      <c r="B85" s="23">
        <v>9</v>
      </c>
      <c r="C85" s="136" t="s">
        <v>359</v>
      </c>
      <c r="D85" s="136" t="s">
        <v>346</v>
      </c>
      <c r="E85" s="23">
        <v>1</v>
      </c>
      <c r="F85" s="143">
        <v>30</v>
      </c>
      <c r="G85" s="143">
        <v>30</v>
      </c>
      <c r="H85" s="23">
        <v>3</v>
      </c>
      <c r="I85" s="107">
        <v>2.99</v>
      </c>
      <c r="J85" s="95">
        <v>2.93</v>
      </c>
      <c r="K85" s="144">
        <v>1518.1347150259069</v>
      </c>
      <c r="L85" s="106">
        <v>1.86</v>
      </c>
      <c r="M85" s="158">
        <v>23.25043326538139</v>
      </c>
      <c r="N85" s="158">
        <v>83.43913578546052</v>
      </c>
      <c r="O85" s="95">
        <v>1</v>
      </c>
    </row>
    <row r="86" spans="2:15" ht="15" customHeight="1">
      <c r="B86" s="23">
        <v>10</v>
      </c>
      <c r="C86" s="136" t="s">
        <v>359</v>
      </c>
      <c r="D86" s="136" t="s">
        <v>347</v>
      </c>
      <c r="E86" s="23">
        <v>1</v>
      </c>
      <c r="F86" s="143">
        <v>30</v>
      </c>
      <c r="G86" s="143">
        <v>30</v>
      </c>
      <c r="H86" s="23">
        <v>3</v>
      </c>
      <c r="I86" s="107">
        <v>2.99</v>
      </c>
      <c r="J86" s="95">
        <v>2.93</v>
      </c>
      <c r="K86" s="144">
        <v>1518.1347150259069</v>
      </c>
      <c r="L86" s="106">
        <v>1.86</v>
      </c>
      <c r="M86" s="158">
        <v>23.25043326538139</v>
      </c>
      <c r="N86" s="158">
        <v>83.43913578546052</v>
      </c>
      <c r="O86" s="95">
        <v>1</v>
      </c>
    </row>
    <row r="87" spans="2:15" ht="15" customHeight="1">
      <c r="B87" s="23">
        <v>11</v>
      </c>
      <c r="C87" s="136" t="s">
        <v>359</v>
      </c>
      <c r="D87" s="136" t="s">
        <v>348</v>
      </c>
      <c r="E87" s="23">
        <v>1</v>
      </c>
      <c r="F87" s="143">
        <v>30</v>
      </c>
      <c r="G87" s="143">
        <v>30</v>
      </c>
      <c r="H87" s="23">
        <v>3</v>
      </c>
      <c r="I87" s="107">
        <v>2.99</v>
      </c>
      <c r="J87" s="95">
        <v>2.93</v>
      </c>
      <c r="K87" s="144">
        <v>1518.1347150259069</v>
      </c>
      <c r="L87" s="106">
        <v>1.86</v>
      </c>
      <c r="M87" s="158">
        <v>23.25033240260913</v>
      </c>
      <c r="N87" s="158">
        <v>83.43598146307396</v>
      </c>
      <c r="O87" s="95">
        <v>1</v>
      </c>
    </row>
    <row r="88" spans="2:15" ht="15" customHeight="1">
      <c r="B88" s="23">
        <v>12</v>
      </c>
      <c r="C88" s="136" t="s">
        <v>359</v>
      </c>
      <c r="D88" s="136" t="s">
        <v>349</v>
      </c>
      <c r="E88" s="23">
        <v>1</v>
      </c>
      <c r="F88" s="143">
        <v>30</v>
      </c>
      <c r="G88" s="143">
        <v>30</v>
      </c>
      <c r="H88" s="23">
        <v>3</v>
      </c>
      <c r="I88" s="107">
        <v>2.99</v>
      </c>
      <c r="J88" s="95">
        <v>2.93</v>
      </c>
      <c r="K88" s="144">
        <v>1518.1347150259069</v>
      </c>
      <c r="L88" s="106">
        <v>1.86</v>
      </c>
      <c r="M88" s="158">
        <v>23.24950520881375</v>
      </c>
      <c r="N88" s="158">
        <v>83.43320837689997</v>
      </c>
      <c r="O88" s="95">
        <v>1</v>
      </c>
    </row>
    <row r="89" spans="2:15" ht="15" customHeight="1">
      <c r="B89" s="23">
        <v>13</v>
      </c>
      <c r="C89" s="136" t="s">
        <v>359</v>
      </c>
      <c r="D89" s="136" t="s">
        <v>350</v>
      </c>
      <c r="E89" s="23">
        <v>1</v>
      </c>
      <c r="F89" s="143">
        <v>30</v>
      </c>
      <c r="G89" s="143">
        <v>30</v>
      </c>
      <c r="H89" s="23">
        <v>3</v>
      </c>
      <c r="I89" s="107">
        <v>2.99</v>
      </c>
      <c r="J89" s="95">
        <v>2.93</v>
      </c>
      <c r="K89" s="144">
        <v>1518.1347150259069</v>
      </c>
      <c r="L89" s="106">
        <v>1.86</v>
      </c>
      <c r="M89" s="158">
        <v>23.24298019123772</v>
      </c>
      <c r="N89" s="158">
        <v>83.43546468893122</v>
      </c>
      <c r="O89" s="95">
        <v>1</v>
      </c>
    </row>
    <row r="90" spans="2:15" ht="15" customHeight="1">
      <c r="B90" s="23">
        <v>14</v>
      </c>
      <c r="C90" s="136" t="s">
        <v>359</v>
      </c>
      <c r="D90" s="136" t="s">
        <v>351</v>
      </c>
      <c r="E90" s="23">
        <v>1</v>
      </c>
      <c r="F90" s="143">
        <v>30</v>
      </c>
      <c r="G90" s="143">
        <v>30</v>
      </c>
      <c r="H90" s="23">
        <v>3</v>
      </c>
      <c r="I90" s="107">
        <v>2.99</v>
      </c>
      <c r="J90" s="95">
        <v>2.93</v>
      </c>
      <c r="K90" s="144">
        <v>1518.1347150259069</v>
      </c>
      <c r="L90" s="106">
        <v>1.86</v>
      </c>
      <c r="M90" s="158">
        <v>23.24298019123772</v>
      </c>
      <c r="N90" s="158">
        <v>83.43546468893122</v>
      </c>
      <c r="O90" s="95">
        <v>1</v>
      </c>
    </row>
    <row r="91" spans="2:15" ht="15" customHeight="1">
      <c r="B91" s="23">
        <v>15</v>
      </c>
      <c r="C91" s="136" t="s">
        <v>359</v>
      </c>
      <c r="D91" s="136" t="s">
        <v>352</v>
      </c>
      <c r="E91" s="23">
        <v>1</v>
      </c>
      <c r="F91" s="143">
        <v>30</v>
      </c>
      <c r="G91" s="143">
        <v>30</v>
      </c>
      <c r="H91" s="23">
        <v>3</v>
      </c>
      <c r="I91" s="107">
        <v>2.99</v>
      </c>
      <c r="J91" s="95">
        <v>2.93</v>
      </c>
      <c r="K91" s="144">
        <v>1518.1347150259069</v>
      </c>
      <c r="L91" s="106">
        <v>1.86</v>
      </c>
      <c r="M91" s="158">
        <v>23.24298019123772</v>
      </c>
      <c r="N91" s="158">
        <v>83.43546468893122</v>
      </c>
      <c r="O91" s="95">
        <v>1</v>
      </c>
    </row>
    <row r="92" spans="2:15" ht="15" customHeight="1">
      <c r="B92" s="23">
        <v>16</v>
      </c>
      <c r="C92" s="136" t="s">
        <v>359</v>
      </c>
      <c r="D92" s="136" t="s">
        <v>353</v>
      </c>
      <c r="E92" s="23">
        <v>1</v>
      </c>
      <c r="F92" s="143">
        <v>30</v>
      </c>
      <c r="G92" s="143">
        <v>30</v>
      </c>
      <c r="H92" s="23">
        <v>3</v>
      </c>
      <c r="I92" s="107">
        <v>2.99</v>
      </c>
      <c r="J92" s="95">
        <v>2.93</v>
      </c>
      <c r="K92" s="144">
        <v>1518.1347150259069</v>
      </c>
      <c r="L92" s="106">
        <v>1.86</v>
      </c>
      <c r="M92" s="158">
        <v>23.23887410222639</v>
      </c>
      <c r="N92" s="158">
        <v>83.4362852741549</v>
      </c>
      <c r="O92" s="95">
        <v>1</v>
      </c>
    </row>
    <row r="93" spans="2:15" ht="15" customHeight="1">
      <c r="B93" s="23">
        <v>17</v>
      </c>
      <c r="C93" s="136" t="s">
        <v>359</v>
      </c>
      <c r="D93" s="136" t="s">
        <v>354</v>
      </c>
      <c r="E93" s="23">
        <v>1</v>
      </c>
      <c r="F93" s="143">
        <v>30</v>
      </c>
      <c r="G93" s="143">
        <v>30</v>
      </c>
      <c r="H93" s="23">
        <v>3</v>
      </c>
      <c r="I93" s="107">
        <v>2.99</v>
      </c>
      <c r="J93" s="95">
        <v>2.93</v>
      </c>
      <c r="K93" s="144">
        <v>1518.1347150259069</v>
      </c>
      <c r="L93" s="106">
        <v>1.86</v>
      </c>
      <c r="M93" s="158">
        <v>23.24363302402232</v>
      </c>
      <c r="N93" s="158">
        <v>83.44528850251223</v>
      </c>
      <c r="O93" s="95">
        <v>1</v>
      </c>
    </row>
    <row r="94" spans="2:15" ht="15" customHeight="1">
      <c r="B94" s="23">
        <v>18</v>
      </c>
      <c r="C94" s="136" t="s">
        <v>359</v>
      </c>
      <c r="D94" s="136" t="s">
        <v>355</v>
      </c>
      <c r="E94" s="23">
        <v>1</v>
      </c>
      <c r="F94" s="143">
        <v>30</v>
      </c>
      <c r="G94" s="143">
        <v>30</v>
      </c>
      <c r="H94" s="23">
        <v>3</v>
      </c>
      <c r="I94" s="107">
        <v>2.99</v>
      </c>
      <c r="J94" s="95">
        <v>2.93</v>
      </c>
      <c r="K94" s="144">
        <v>1518.1347150259069</v>
      </c>
      <c r="L94" s="106">
        <v>1.86</v>
      </c>
      <c r="M94" s="158">
        <v>23.24514352876996</v>
      </c>
      <c r="N94" s="158">
        <v>83.43837279231826</v>
      </c>
      <c r="O94" s="95">
        <v>1</v>
      </c>
    </row>
    <row r="95" spans="2:15" ht="15" customHeight="1">
      <c r="B95" s="23">
        <v>19</v>
      </c>
      <c r="C95" s="136" t="s">
        <v>359</v>
      </c>
      <c r="D95" s="136" t="s">
        <v>356</v>
      </c>
      <c r="E95" s="23">
        <v>1</v>
      </c>
      <c r="F95" s="143">
        <v>30</v>
      </c>
      <c r="G95" s="143">
        <v>30</v>
      </c>
      <c r="H95" s="23">
        <v>3</v>
      </c>
      <c r="I95" s="107">
        <v>2.99</v>
      </c>
      <c r="J95" s="95">
        <v>2.93</v>
      </c>
      <c r="K95" s="144">
        <v>1518.1347150259069</v>
      </c>
      <c r="L95" s="106">
        <v>1.86</v>
      </c>
      <c r="M95" s="158">
        <v>23.2447303882374</v>
      </c>
      <c r="N95" s="158">
        <v>83.44686016554434</v>
      </c>
      <c r="O95" s="95">
        <v>1</v>
      </c>
    </row>
    <row r="96" spans="2:15" ht="15" customHeight="1">
      <c r="B96" s="23">
        <v>20</v>
      </c>
      <c r="C96" s="136" t="s">
        <v>359</v>
      </c>
      <c r="D96" s="136" t="s">
        <v>357</v>
      </c>
      <c r="E96" s="23">
        <v>1</v>
      </c>
      <c r="F96" s="143">
        <v>30</v>
      </c>
      <c r="G96" s="143">
        <v>30</v>
      </c>
      <c r="H96" s="23">
        <v>3</v>
      </c>
      <c r="I96" s="107">
        <v>2.99</v>
      </c>
      <c r="J96" s="95">
        <v>2.93</v>
      </c>
      <c r="K96" s="144">
        <v>1518.1347150259069</v>
      </c>
      <c r="L96" s="106">
        <v>1.86</v>
      </c>
      <c r="M96" s="158">
        <v>23.2447303882374</v>
      </c>
      <c r="N96" s="158">
        <v>83.44686016554434</v>
      </c>
      <c r="O96" s="95">
        <v>1</v>
      </c>
    </row>
    <row r="97" spans="2:15" ht="15" customHeight="1">
      <c r="B97" s="23">
        <v>21</v>
      </c>
      <c r="C97" s="136" t="s">
        <v>359</v>
      </c>
      <c r="D97" s="136" t="s">
        <v>358</v>
      </c>
      <c r="E97" s="23">
        <v>1</v>
      </c>
      <c r="F97" s="143">
        <v>30</v>
      </c>
      <c r="G97" s="143">
        <v>30</v>
      </c>
      <c r="H97" s="23">
        <v>3</v>
      </c>
      <c r="I97" s="107">
        <v>2.99</v>
      </c>
      <c r="J97" s="95">
        <v>2.93</v>
      </c>
      <c r="K97" s="144">
        <v>1518.1347150259069</v>
      </c>
      <c r="L97" s="106">
        <v>1.86</v>
      </c>
      <c r="M97" s="158">
        <v>23.23373367171495</v>
      </c>
      <c r="N97" s="158">
        <v>83.4434601799016</v>
      </c>
      <c r="O97" s="95">
        <v>1</v>
      </c>
    </row>
    <row r="98" spans="2:15" ht="15" customHeight="1">
      <c r="B98" s="23">
        <v>22</v>
      </c>
      <c r="C98" s="136" t="s">
        <v>360</v>
      </c>
      <c r="D98" s="136" t="s">
        <v>361</v>
      </c>
      <c r="E98" s="23">
        <v>1</v>
      </c>
      <c r="F98" s="23">
        <v>20</v>
      </c>
      <c r="G98" s="23">
        <v>20</v>
      </c>
      <c r="H98" s="23">
        <v>0.5</v>
      </c>
      <c r="I98" s="107">
        <v>0.15</v>
      </c>
      <c r="J98" s="107">
        <v>0.15</v>
      </c>
      <c r="K98" s="144">
        <v>77.720207253886</v>
      </c>
      <c r="L98" s="106">
        <v>0.04</v>
      </c>
      <c r="M98" s="158">
        <v>23.2451344492901</v>
      </c>
      <c r="N98" s="158">
        <v>83.4414589701484</v>
      </c>
      <c r="O98" s="95">
        <v>1</v>
      </c>
    </row>
    <row r="99" spans="2:15" ht="15" customHeight="1">
      <c r="B99" s="23">
        <v>23</v>
      </c>
      <c r="C99" s="136" t="s">
        <v>360</v>
      </c>
      <c r="D99" s="136" t="s">
        <v>362</v>
      </c>
      <c r="E99" s="23">
        <v>1</v>
      </c>
      <c r="F99" s="23">
        <v>20</v>
      </c>
      <c r="G99" s="23">
        <v>20</v>
      </c>
      <c r="H99" s="23">
        <v>0.5</v>
      </c>
      <c r="I99" s="107">
        <v>0.15</v>
      </c>
      <c r="J99" s="107">
        <v>0.15</v>
      </c>
      <c r="K99" s="144">
        <v>77.720207253886</v>
      </c>
      <c r="L99" s="106">
        <v>0.04</v>
      </c>
      <c r="M99" s="158">
        <v>23.24513444929006</v>
      </c>
      <c r="N99" s="158">
        <v>83.4414589701484</v>
      </c>
      <c r="O99" s="95">
        <v>1</v>
      </c>
    </row>
    <row r="100" spans="2:15" ht="15" customHeight="1">
      <c r="B100" s="23">
        <v>24</v>
      </c>
      <c r="C100" s="136" t="s">
        <v>360</v>
      </c>
      <c r="D100" s="136" t="s">
        <v>363</v>
      </c>
      <c r="E100" s="23">
        <v>1</v>
      </c>
      <c r="F100" s="23">
        <v>20</v>
      </c>
      <c r="G100" s="23">
        <v>20</v>
      </c>
      <c r="H100" s="23">
        <v>0.5</v>
      </c>
      <c r="I100" s="107">
        <v>0.15</v>
      </c>
      <c r="J100" s="107">
        <v>0.15</v>
      </c>
      <c r="K100" s="144">
        <v>77.720207253886</v>
      </c>
      <c r="L100" s="106">
        <v>0.04</v>
      </c>
      <c r="M100" s="158">
        <v>23.24513444929006</v>
      </c>
      <c r="N100" s="158">
        <v>83.4414589701484</v>
      </c>
      <c r="O100" s="95">
        <v>1</v>
      </c>
    </row>
    <row r="101" spans="2:15" ht="15" customHeight="1">
      <c r="B101" s="23">
        <v>25</v>
      </c>
      <c r="C101" s="136" t="s">
        <v>360</v>
      </c>
      <c r="D101" s="136" t="s">
        <v>364</v>
      </c>
      <c r="E101" s="23">
        <v>1</v>
      </c>
      <c r="F101" s="23">
        <v>20</v>
      </c>
      <c r="G101" s="23">
        <v>20</v>
      </c>
      <c r="H101" s="23">
        <v>0.5</v>
      </c>
      <c r="I101" s="107">
        <v>0.15</v>
      </c>
      <c r="J101" s="107">
        <v>0.15</v>
      </c>
      <c r="K101" s="144">
        <v>77.720207253886</v>
      </c>
      <c r="L101" s="106">
        <v>0.04</v>
      </c>
      <c r="M101" s="158">
        <v>23.24513444929006</v>
      </c>
      <c r="N101" s="158">
        <v>83.4414589701484</v>
      </c>
      <c r="O101" s="95">
        <v>1</v>
      </c>
    </row>
    <row r="102" spans="2:15" ht="15" customHeight="1">
      <c r="B102" s="23">
        <v>26</v>
      </c>
      <c r="C102" s="136" t="s">
        <v>360</v>
      </c>
      <c r="D102" s="136" t="s">
        <v>365</v>
      </c>
      <c r="E102" s="23">
        <v>1</v>
      </c>
      <c r="F102" s="23">
        <v>20</v>
      </c>
      <c r="G102" s="23">
        <v>20</v>
      </c>
      <c r="H102" s="23">
        <v>0.5</v>
      </c>
      <c r="I102" s="107">
        <v>0.15</v>
      </c>
      <c r="J102" s="107">
        <v>0.15</v>
      </c>
      <c r="K102" s="144">
        <v>77.720207253886</v>
      </c>
      <c r="L102" s="106">
        <v>0.04</v>
      </c>
      <c r="M102" s="158">
        <v>23.24859829538649</v>
      </c>
      <c r="N102" s="158">
        <v>83.43917283292505</v>
      </c>
      <c r="O102" s="95">
        <v>1</v>
      </c>
    </row>
    <row r="103" spans="2:15" ht="15" customHeight="1">
      <c r="B103" s="23">
        <v>27</v>
      </c>
      <c r="C103" s="136" t="s">
        <v>360</v>
      </c>
      <c r="D103" s="136" t="s">
        <v>366</v>
      </c>
      <c r="E103" s="23">
        <v>1</v>
      </c>
      <c r="F103" s="23">
        <v>20</v>
      </c>
      <c r="G103" s="23">
        <v>20</v>
      </c>
      <c r="H103" s="23">
        <v>0.5</v>
      </c>
      <c r="I103" s="107">
        <v>0.15</v>
      </c>
      <c r="J103" s="107">
        <v>0.15</v>
      </c>
      <c r="K103" s="144">
        <v>77.720207253886</v>
      </c>
      <c r="L103" s="106">
        <v>0.04</v>
      </c>
      <c r="M103" s="158">
        <v>23.24859829538649</v>
      </c>
      <c r="N103" s="158">
        <v>83.43917283292505</v>
      </c>
      <c r="O103" s="95">
        <v>1</v>
      </c>
    </row>
    <row r="104" spans="2:15" ht="15" customHeight="1">
      <c r="B104" s="23">
        <v>28</v>
      </c>
      <c r="C104" s="136" t="s">
        <v>360</v>
      </c>
      <c r="D104" s="136" t="s">
        <v>367</v>
      </c>
      <c r="E104" s="23">
        <v>1</v>
      </c>
      <c r="F104" s="23">
        <v>20</v>
      </c>
      <c r="G104" s="23">
        <v>20</v>
      </c>
      <c r="H104" s="23">
        <v>0.5</v>
      </c>
      <c r="I104" s="107">
        <v>0.15</v>
      </c>
      <c r="J104" s="107">
        <v>0.15</v>
      </c>
      <c r="K104" s="144">
        <v>77.720207253886</v>
      </c>
      <c r="L104" s="106">
        <v>0.04</v>
      </c>
      <c r="M104" s="158">
        <v>23.24859829538649</v>
      </c>
      <c r="N104" s="158">
        <v>83.43917283292505</v>
      </c>
      <c r="O104" s="95">
        <v>1</v>
      </c>
    </row>
    <row r="105" spans="2:15" ht="15" customHeight="1">
      <c r="B105" s="23">
        <v>29</v>
      </c>
      <c r="C105" s="136" t="s">
        <v>360</v>
      </c>
      <c r="D105" s="136" t="s">
        <v>368</v>
      </c>
      <c r="E105" s="23">
        <v>1</v>
      </c>
      <c r="F105" s="23">
        <v>20</v>
      </c>
      <c r="G105" s="23">
        <v>20</v>
      </c>
      <c r="H105" s="23">
        <v>0.5</v>
      </c>
      <c r="I105" s="107">
        <v>0.15</v>
      </c>
      <c r="J105" s="107">
        <v>0.15</v>
      </c>
      <c r="K105" s="144">
        <v>77.720207253886</v>
      </c>
      <c r="L105" s="106">
        <v>0.04</v>
      </c>
      <c r="M105" s="158">
        <v>23.24859829538649</v>
      </c>
      <c r="N105" s="158">
        <v>83.43917283292505</v>
      </c>
      <c r="O105" s="95">
        <v>1</v>
      </c>
    </row>
    <row r="106" spans="2:15" ht="15" customHeight="1">
      <c r="B106" s="23">
        <v>30</v>
      </c>
      <c r="C106" s="136" t="s">
        <v>360</v>
      </c>
      <c r="D106" s="136" t="s">
        <v>369</v>
      </c>
      <c r="E106" s="23">
        <v>1</v>
      </c>
      <c r="F106" s="23">
        <v>20</v>
      </c>
      <c r="G106" s="23">
        <v>20</v>
      </c>
      <c r="H106" s="23">
        <v>0.5</v>
      </c>
      <c r="I106" s="107">
        <v>0.15</v>
      </c>
      <c r="J106" s="107">
        <v>0.15</v>
      </c>
      <c r="K106" s="144">
        <v>77.720207253886</v>
      </c>
      <c r="L106" s="106">
        <v>0.04</v>
      </c>
      <c r="M106" s="158">
        <v>23.24792909958595</v>
      </c>
      <c r="N106" s="158">
        <v>83.44518267140026</v>
      </c>
      <c r="O106" s="95">
        <v>1</v>
      </c>
    </row>
    <row r="107" spans="2:15" ht="15" customHeight="1">
      <c r="B107" s="23">
        <v>31</v>
      </c>
      <c r="C107" s="136" t="s">
        <v>360</v>
      </c>
      <c r="D107" s="136" t="s">
        <v>370</v>
      </c>
      <c r="E107" s="23">
        <v>1</v>
      </c>
      <c r="F107" s="23">
        <v>20</v>
      </c>
      <c r="G107" s="23">
        <v>20</v>
      </c>
      <c r="H107" s="23">
        <v>0.5</v>
      </c>
      <c r="I107" s="107">
        <v>0.15</v>
      </c>
      <c r="J107" s="107">
        <v>0.15</v>
      </c>
      <c r="K107" s="144">
        <v>77.720207253886</v>
      </c>
      <c r="L107" s="106">
        <v>0.04</v>
      </c>
      <c r="M107" s="158">
        <v>23.24792909958595</v>
      </c>
      <c r="N107" s="158">
        <v>83.44518267140026</v>
      </c>
      <c r="O107" s="95">
        <v>1</v>
      </c>
    </row>
    <row r="108" spans="2:15" ht="15" customHeight="1">
      <c r="B108" s="23">
        <v>32</v>
      </c>
      <c r="C108" s="136" t="s">
        <v>360</v>
      </c>
      <c r="D108" s="136" t="s">
        <v>371</v>
      </c>
      <c r="E108" s="23">
        <v>1</v>
      </c>
      <c r="F108" s="23">
        <v>20</v>
      </c>
      <c r="G108" s="23">
        <v>20</v>
      </c>
      <c r="H108" s="23">
        <v>0.5</v>
      </c>
      <c r="I108" s="107">
        <v>0.15</v>
      </c>
      <c r="J108" s="107">
        <v>0.15</v>
      </c>
      <c r="K108" s="144">
        <v>77.720207253886</v>
      </c>
      <c r="L108" s="106">
        <v>0.04</v>
      </c>
      <c r="M108" s="158">
        <v>23.22858530045239</v>
      </c>
      <c r="N108" s="158">
        <v>83.44374425646299</v>
      </c>
      <c r="O108" s="95">
        <v>1</v>
      </c>
    </row>
    <row r="109" spans="2:15" ht="15" customHeight="1">
      <c r="B109" s="23">
        <v>33</v>
      </c>
      <c r="C109" s="136" t="s">
        <v>360</v>
      </c>
      <c r="D109" s="136" t="s">
        <v>372</v>
      </c>
      <c r="E109" s="23">
        <v>1</v>
      </c>
      <c r="F109" s="23">
        <v>20</v>
      </c>
      <c r="G109" s="23">
        <v>20</v>
      </c>
      <c r="H109" s="23">
        <v>0.5</v>
      </c>
      <c r="I109" s="107">
        <v>0.15</v>
      </c>
      <c r="J109" s="107">
        <v>0.15</v>
      </c>
      <c r="K109" s="144">
        <v>77.720207253886</v>
      </c>
      <c r="L109" s="106">
        <v>0.04</v>
      </c>
      <c r="M109" s="158">
        <v>23.22858530045239</v>
      </c>
      <c r="N109" s="158">
        <v>83.44374425646299</v>
      </c>
      <c r="O109" s="95">
        <v>1</v>
      </c>
    </row>
    <row r="110" spans="2:15" ht="15" customHeight="1">
      <c r="B110" s="23">
        <v>34</v>
      </c>
      <c r="C110" s="136" t="s">
        <v>360</v>
      </c>
      <c r="D110" s="136" t="s">
        <v>373</v>
      </c>
      <c r="E110" s="23">
        <v>1</v>
      </c>
      <c r="F110" s="23">
        <v>20</v>
      </c>
      <c r="G110" s="23">
        <v>20</v>
      </c>
      <c r="H110" s="23">
        <v>0.5</v>
      </c>
      <c r="I110" s="107">
        <v>0.15</v>
      </c>
      <c r="J110" s="107">
        <v>0.15</v>
      </c>
      <c r="K110" s="144">
        <v>77.720207253886</v>
      </c>
      <c r="L110" s="106">
        <v>0.04</v>
      </c>
      <c r="M110" s="158">
        <v>23.22711934175308</v>
      </c>
      <c r="N110" s="158">
        <v>83.44698726956842</v>
      </c>
      <c r="O110" s="95">
        <v>1</v>
      </c>
    </row>
    <row r="111" spans="2:15" ht="15" customHeight="1">
      <c r="B111" s="23">
        <v>35</v>
      </c>
      <c r="C111" s="136" t="s">
        <v>360</v>
      </c>
      <c r="D111" s="136" t="s">
        <v>374</v>
      </c>
      <c r="E111" s="23">
        <v>1</v>
      </c>
      <c r="F111" s="23">
        <v>20</v>
      </c>
      <c r="G111" s="23">
        <v>20</v>
      </c>
      <c r="H111" s="23">
        <v>0.5</v>
      </c>
      <c r="I111" s="107">
        <v>0.15</v>
      </c>
      <c r="J111" s="107">
        <v>0.15</v>
      </c>
      <c r="K111" s="144">
        <v>77.720207253886</v>
      </c>
      <c r="L111" s="106">
        <v>0.04</v>
      </c>
      <c r="M111" s="158">
        <v>23.22711934175308</v>
      </c>
      <c r="N111" s="158">
        <v>83.44698726956842</v>
      </c>
      <c r="O111" s="95">
        <v>1</v>
      </c>
    </row>
    <row r="112" spans="2:15" ht="15" customHeight="1">
      <c r="B112" s="23">
        <v>36</v>
      </c>
      <c r="C112" s="136" t="s">
        <v>360</v>
      </c>
      <c r="D112" s="136" t="s">
        <v>375</v>
      </c>
      <c r="E112" s="23">
        <v>1</v>
      </c>
      <c r="F112" s="23">
        <v>20</v>
      </c>
      <c r="G112" s="23">
        <v>20</v>
      </c>
      <c r="H112" s="23">
        <v>0.5</v>
      </c>
      <c r="I112" s="107">
        <v>0.15</v>
      </c>
      <c r="J112" s="107">
        <v>0.15</v>
      </c>
      <c r="K112" s="144">
        <v>77.720207253886</v>
      </c>
      <c r="L112" s="106">
        <v>0.04</v>
      </c>
      <c r="M112" s="158">
        <v>23.22711934175308</v>
      </c>
      <c r="N112" s="158">
        <v>83.44698726956842</v>
      </c>
      <c r="O112" s="95">
        <v>1</v>
      </c>
    </row>
    <row r="113" spans="2:15" ht="15" customHeight="1">
      <c r="B113" s="23">
        <v>37</v>
      </c>
      <c r="C113" s="136" t="s">
        <v>360</v>
      </c>
      <c r="D113" s="136" t="s">
        <v>376</v>
      </c>
      <c r="E113" s="23">
        <v>1</v>
      </c>
      <c r="F113" s="23">
        <v>20</v>
      </c>
      <c r="G113" s="23">
        <v>20</v>
      </c>
      <c r="H113" s="23">
        <v>0.5</v>
      </c>
      <c r="I113" s="107">
        <v>0.15</v>
      </c>
      <c r="J113" s="107">
        <v>0.15</v>
      </c>
      <c r="K113" s="144">
        <v>77.720207253886</v>
      </c>
      <c r="L113" s="106">
        <v>0.04</v>
      </c>
      <c r="M113" s="158">
        <v>23.22620888782321</v>
      </c>
      <c r="N113" s="158">
        <v>83.4466190462546</v>
      </c>
      <c r="O113" s="95">
        <v>1</v>
      </c>
    </row>
    <row r="114" spans="2:15" ht="15" customHeight="1">
      <c r="B114" s="23">
        <v>38</v>
      </c>
      <c r="C114" s="136" t="s">
        <v>360</v>
      </c>
      <c r="D114" s="136" t="s">
        <v>377</v>
      </c>
      <c r="E114" s="23">
        <v>1</v>
      </c>
      <c r="F114" s="23">
        <v>20</v>
      </c>
      <c r="G114" s="23">
        <v>20</v>
      </c>
      <c r="H114" s="23">
        <v>0.5</v>
      </c>
      <c r="I114" s="107">
        <v>0.15</v>
      </c>
      <c r="J114" s="107">
        <v>0.15</v>
      </c>
      <c r="K114" s="144">
        <v>77.720207253886</v>
      </c>
      <c r="L114" s="106">
        <v>0.04</v>
      </c>
      <c r="M114" s="158">
        <v>23.22620888782321</v>
      </c>
      <c r="N114" s="158">
        <v>83.4466190462546</v>
      </c>
      <c r="O114" s="95">
        <v>1</v>
      </c>
    </row>
    <row r="115" spans="2:15" ht="15" customHeight="1">
      <c r="B115" s="23">
        <v>39</v>
      </c>
      <c r="C115" s="136" t="s">
        <v>360</v>
      </c>
      <c r="D115" s="136" t="s">
        <v>378</v>
      </c>
      <c r="E115" s="23">
        <v>1</v>
      </c>
      <c r="F115" s="23">
        <v>20</v>
      </c>
      <c r="G115" s="23">
        <v>20</v>
      </c>
      <c r="H115" s="23">
        <v>0.5</v>
      </c>
      <c r="I115" s="107">
        <v>0.15</v>
      </c>
      <c r="J115" s="107">
        <v>0.15</v>
      </c>
      <c r="K115" s="144">
        <v>77.720207253886</v>
      </c>
      <c r="L115" s="106">
        <v>0.04</v>
      </c>
      <c r="M115" s="158">
        <v>23.2285525943396</v>
      </c>
      <c r="N115" s="158">
        <v>83.44160835717523</v>
      </c>
      <c r="O115" s="95">
        <v>1</v>
      </c>
    </row>
    <row r="116" spans="2:15" ht="15" customHeight="1">
      <c r="B116" s="23">
        <v>40</v>
      </c>
      <c r="C116" s="136" t="s">
        <v>360</v>
      </c>
      <c r="D116" s="136" t="s">
        <v>379</v>
      </c>
      <c r="E116" s="23">
        <v>1</v>
      </c>
      <c r="F116" s="23">
        <v>20</v>
      </c>
      <c r="G116" s="23">
        <v>20</v>
      </c>
      <c r="H116" s="23">
        <v>0.5</v>
      </c>
      <c r="I116" s="107">
        <v>0.15</v>
      </c>
      <c r="J116" s="107">
        <v>0.15</v>
      </c>
      <c r="K116" s="144">
        <v>77.720207253886</v>
      </c>
      <c r="L116" s="106">
        <v>0.04</v>
      </c>
      <c r="M116" s="158">
        <v>23.22732432928335</v>
      </c>
      <c r="N116" s="158">
        <v>83.44567472084523</v>
      </c>
      <c r="O116" s="95">
        <v>1</v>
      </c>
    </row>
    <row r="117" spans="2:15" ht="15" customHeight="1">
      <c r="B117" s="23">
        <v>41</v>
      </c>
      <c r="C117" s="136" t="s">
        <v>360</v>
      </c>
      <c r="D117" s="136" t="s">
        <v>380</v>
      </c>
      <c r="E117" s="23">
        <v>1</v>
      </c>
      <c r="F117" s="23">
        <v>20</v>
      </c>
      <c r="G117" s="23">
        <v>20</v>
      </c>
      <c r="H117" s="23">
        <v>0.5</v>
      </c>
      <c r="I117" s="107">
        <v>0.15</v>
      </c>
      <c r="J117" s="107">
        <v>0.15</v>
      </c>
      <c r="K117" s="144">
        <v>77.720207253886</v>
      </c>
      <c r="L117" s="106">
        <v>0.04</v>
      </c>
      <c r="M117" s="158">
        <v>23.23148173097248</v>
      </c>
      <c r="N117" s="158">
        <v>83.44452352473346</v>
      </c>
      <c r="O117" s="95">
        <v>1</v>
      </c>
    </row>
    <row r="118" spans="2:15" ht="15" customHeight="1">
      <c r="B118" s="23">
        <v>42</v>
      </c>
      <c r="C118" s="136" t="s">
        <v>360</v>
      </c>
      <c r="D118" s="136" t="s">
        <v>381</v>
      </c>
      <c r="E118" s="23">
        <v>1</v>
      </c>
      <c r="F118" s="23">
        <v>20</v>
      </c>
      <c r="G118" s="23">
        <v>20</v>
      </c>
      <c r="H118" s="23">
        <v>0.5</v>
      </c>
      <c r="I118" s="107">
        <v>0.15</v>
      </c>
      <c r="J118" s="107">
        <v>0.15</v>
      </c>
      <c r="K118" s="144">
        <v>77.720207253886</v>
      </c>
      <c r="L118" s="106">
        <v>0.04</v>
      </c>
      <c r="M118" s="158">
        <v>23.23148173097248</v>
      </c>
      <c r="N118" s="158">
        <v>83.44452352473346</v>
      </c>
      <c r="O118" s="95">
        <v>1</v>
      </c>
    </row>
    <row r="119" spans="2:15" ht="15" customHeight="1">
      <c r="B119" s="23">
        <v>43</v>
      </c>
      <c r="C119" s="136" t="s">
        <v>360</v>
      </c>
      <c r="D119" s="136" t="s">
        <v>382</v>
      </c>
      <c r="E119" s="23">
        <v>1</v>
      </c>
      <c r="F119" s="23">
        <v>20</v>
      </c>
      <c r="G119" s="23">
        <v>20</v>
      </c>
      <c r="H119" s="23">
        <v>0.5</v>
      </c>
      <c r="I119" s="107">
        <v>0.15</v>
      </c>
      <c r="J119" s="107">
        <v>0.15</v>
      </c>
      <c r="K119" s="144">
        <v>77.720207253886</v>
      </c>
      <c r="L119" s="106">
        <v>0.04</v>
      </c>
      <c r="M119" s="158">
        <v>23.23148173097248</v>
      </c>
      <c r="N119" s="158">
        <v>83.44452352473346</v>
      </c>
      <c r="O119" s="95">
        <v>1</v>
      </c>
    </row>
    <row r="120" spans="2:15" ht="15" customHeight="1">
      <c r="B120" s="23">
        <v>44</v>
      </c>
      <c r="C120" s="136" t="s">
        <v>360</v>
      </c>
      <c r="D120" s="136" t="s">
        <v>383</v>
      </c>
      <c r="E120" s="23">
        <v>1</v>
      </c>
      <c r="F120" s="23">
        <v>20</v>
      </c>
      <c r="G120" s="23">
        <v>20</v>
      </c>
      <c r="H120" s="23">
        <v>0.5</v>
      </c>
      <c r="I120" s="107">
        <v>0.15</v>
      </c>
      <c r="J120" s="107">
        <v>0.15</v>
      </c>
      <c r="K120" s="144">
        <v>77.720207253886</v>
      </c>
      <c r="L120" s="106">
        <v>0.04</v>
      </c>
      <c r="M120" s="158">
        <v>23.23148173097248</v>
      </c>
      <c r="N120" s="158">
        <v>83.44452352473346</v>
      </c>
      <c r="O120" s="95">
        <v>1</v>
      </c>
    </row>
    <row r="121" spans="2:15" ht="15" customHeight="1">
      <c r="B121" s="23">
        <v>45</v>
      </c>
      <c r="C121" s="136" t="s">
        <v>390</v>
      </c>
      <c r="D121" s="136" t="s">
        <v>384</v>
      </c>
      <c r="E121" s="23">
        <v>1</v>
      </c>
      <c r="F121" s="23">
        <v>3</v>
      </c>
      <c r="G121" s="23"/>
      <c r="H121" s="23">
        <v>7</v>
      </c>
      <c r="I121" s="107">
        <v>2</v>
      </c>
      <c r="J121" s="107">
        <v>0.84</v>
      </c>
      <c r="K121" s="144">
        <v>435.2331606217616</v>
      </c>
      <c r="L121" s="106">
        <v>0.99</v>
      </c>
      <c r="M121" s="158">
        <v>23.23713076855485</v>
      </c>
      <c r="N121" s="158">
        <v>83.44126371432517</v>
      </c>
      <c r="O121" s="95">
        <v>1</v>
      </c>
    </row>
    <row r="122" spans="2:15" ht="15" customHeight="1">
      <c r="B122" s="23">
        <v>46</v>
      </c>
      <c r="C122" s="136" t="s">
        <v>390</v>
      </c>
      <c r="D122" s="136" t="s">
        <v>385</v>
      </c>
      <c r="E122" s="23">
        <v>1</v>
      </c>
      <c r="F122" s="23">
        <v>3</v>
      </c>
      <c r="G122" s="23"/>
      <c r="H122" s="23">
        <v>7</v>
      </c>
      <c r="I122" s="107">
        <v>2</v>
      </c>
      <c r="J122" s="107">
        <v>0.84</v>
      </c>
      <c r="K122" s="144">
        <v>435.2331606217616</v>
      </c>
      <c r="L122" s="106">
        <v>0.99</v>
      </c>
      <c r="M122" s="158">
        <v>23.23713076855485</v>
      </c>
      <c r="N122" s="158">
        <v>83.44126371432517</v>
      </c>
      <c r="O122" s="95">
        <v>1</v>
      </c>
    </row>
    <row r="123" spans="2:15" ht="15" customHeight="1">
      <c r="B123" s="23">
        <v>47</v>
      </c>
      <c r="C123" s="136" t="s">
        <v>390</v>
      </c>
      <c r="D123" s="136" t="s">
        <v>386</v>
      </c>
      <c r="E123" s="23">
        <v>1</v>
      </c>
      <c r="F123" s="23">
        <v>3</v>
      </c>
      <c r="G123" s="23"/>
      <c r="H123" s="23">
        <v>7</v>
      </c>
      <c r="I123" s="107">
        <v>2</v>
      </c>
      <c r="J123" s="107">
        <v>0.84</v>
      </c>
      <c r="K123" s="144">
        <v>435.2331606217616</v>
      </c>
      <c r="L123" s="106">
        <v>0.99</v>
      </c>
      <c r="M123" s="158">
        <v>23.24401590223227</v>
      </c>
      <c r="N123" s="158">
        <v>83.44683741916418</v>
      </c>
      <c r="O123" s="95">
        <v>1</v>
      </c>
    </row>
    <row r="124" spans="2:15" ht="15" customHeight="1">
      <c r="B124" s="23">
        <v>48</v>
      </c>
      <c r="C124" s="136" t="s">
        <v>390</v>
      </c>
      <c r="D124" s="136" t="s">
        <v>387</v>
      </c>
      <c r="E124" s="23">
        <v>1</v>
      </c>
      <c r="F124" s="23">
        <v>3</v>
      </c>
      <c r="G124" s="23"/>
      <c r="H124" s="23">
        <v>7</v>
      </c>
      <c r="I124" s="107">
        <v>2</v>
      </c>
      <c r="J124" s="107">
        <v>0.84</v>
      </c>
      <c r="K124" s="144">
        <v>435.2331606217616</v>
      </c>
      <c r="L124" s="106">
        <v>0.99</v>
      </c>
      <c r="M124" s="158">
        <v>23.24219911448608</v>
      </c>
      <c r="N124" s="158">
        <v>83.44474263311038</v>
      </c>
      <c r="O124" s="95">
        <v>1</v>
      </c>
    </row>
    <row r="125" spans="2:15" ht="15" customHeight="1">
      <c r="B125" s="23">
        <v>49</v>
      </c>
      <c r="C125" s="136" t="s">
        <v>390</v>
      </c>
      <c r="D125" s="136" t="s">
        <v>388</v>
      </c>
      <c r="E125" s="23">
        <v>1</v>
      </c>
      <c r="F125" s="23">
        <v>3</v>
      </c>
      <c r="G125" s="23"/>
      <c r="H125" s="23">
        <v>7</v>
      </c>
      <c r="I125" s="107">
        <v>2</v>
      </c>
      <c r="J125" s="107">
        <v>0.84</v>
      </c>
      <c r="K125" s="144">
        <v>435.2331606217616</v>
      </c>
      <c r="L125" s="106">
        <v>0.99</v>
      </c>
      <c r="M125" s="158">
        <v>23.24682358696659</v>
      </c>
      <c r="N125" s="158">
        <v>83.44289088428226</v>
      </c>
      <c r="O125" s="95">
        <v>1</v>
      </c>
    </row>
    <row r="126" spans="2:15" ht="15" customHeight="1">
      <c r="B126" s="23">
        <v>50</v>
      </c>
      <c r="C126" s="136" t="s">
        <v>390</v>
      </c>
      <c r="D126" s="136" t="s">
        <v>389</v>
      </c>
      <c r="E126" s="23">
        <v>1</v>
      </c>
      <c r="F126" s="23">
        <v>3</v>
      </c>
      <c r="G126" s="23"/>
      <c r="H126" s="23">
        <v>7</v>
      </c>
      <c r="I126" s="107">
        <v>2</v>
      </c>
      <c r="J126" s="107">
        <v>0.84</v>
      </c>
      <c r="K126" s="144">
        <v>435.2331606217616</v>
      </c>
      <c r="L126" s="106">
        <v>0.99</v>
      </c>
      <c r="M126" s="158">
        <v>23.24702151372321</v>
      </c>
      <c r="N126" s="158">
        <v>83.43664219060724</v>
      </c>
      <c r="O126" s="95">
        <v>1</v>
      </c>
    </row>
    <row r="127" spans="2:15" ht="15" customHeight="1">
      <c r="B127" s="23">
        <v>51</v>
      </c>
      <c r="C127" s="136" t="s">
        <v>204</v>
      </c>
      <c r="D127" s="136" t="s">
        <v>354</v>
      </c>
      <c r="E127" s="23">
        <v>1</v>
      </c>
      <c r="F127" s="23">
        <v>30</v>
      </c>
      <c r="G127" s="23">
        <v>30</v>
      </c>
      <c r="H127" s="23"/>
      <c r="I127" s="107">
        <v>0.33366</v>
      </c>
      <c r="J127" s="107">
        <v>0.2558</v>
      </c>
      <c r="K127" s="144">
        <v>132.53886010362694</v>
      </c>
      <c r="L127" s="106">
        <v>0</v>
      </c>
      <c r="M127" s="158">
        <v>23.24702151372321</v>
      </c>
      <c r="N127" s="158">
        <v>83.43664219060724</v>
      </c>
      <c r="O127" s="95">
        <v>1</v>
      </c>
    </row>
    <row r="128" spans="2:15" ht="15" customHeight="1">
      <c r="B128" s="23">
        <v>52</v>
      </c>
      <c r="C128" s="136" t="s">
        <v>204</v>
      </c>
      <c r="D128" s="136" t="s">
        <v>355</v>
      </c>
      <c r="E128" s="23">
        <v>1</v>
      </c>
      <c r="F128" s="23">
        <v>30</v>
      </c>
      <c r="G128" s="23">
        <v>30</v>
      </c>
      <c r="H128" s="23"/>
      <c r="I128" s="107">
        <v>0.33366</v>
      </c>
      <c r="J128" s="107">
        <v>0.2558</v>
      </c>
      <c r="K128" s="144">
        <v>132.53886010362694</v>
      </c>
      <c r="L128" s="106">
        <v>0</v>
      </c>
      <c r="M128" s="158">
        <v>23.24534433516861</v>
      </c>
      <c r="N128" s="158">
        <v>83.44449495751495</v>
      </c>
      <c r="O128" s="95">
        <v>1</v>
      </c>
    </row>
    <row r="129" spans="2:15" ht="15" customHeight="1">
      <c r="B129" s="23">
        <v>53</v>
      </c>
      <c r="C129" s="136" t="s">
        <v>204</v>
      </c>
      <c r="D129" s="136" t="s">
        <v>356</v>
      </c>
      <c r="E129" s="23">
        <v>1</v>
      </c>
      <c r="F129" s="23">
        <v>30</v>
      </c>
      <c r="G129" s="23">
        <v>30</v>
      </c>
      <c r="H129" s="23"/>
      <c r="I129" s="107">
        <v>0.33366</v>
      </c>
      <c r="J129" s="107">
        <v>0.2558</v>
      </c>
      <c r="K129" s="144">
        <v>132.53886010362694</v>
      </c>
      <c r="L129" s="106">
        <v>0</v>
      </c>
      <c r="M129" s="158">
        <v>23.24647735246629</v>
      </c>
      <c r="N129" s="158">
        <v>83.44325728650139</v>
      </c>
      <c r="O129" s="95">
        <v>1</v>
      </c>
    </row>
    <row r="130" spans="2:15" ht="15" customHeight="1">
      <c r="B130" s="23">
        <v>54</v>
      </c>
      <c r="C130" s="136" t="s">
        <v>204</v>
      </c>
      <c r="D130" s="136" t="s">
        <v>357</v>
      </c>
      <c r="E130" s="23">
        <v>1</v>
      </c>
      <c r="F130" s="23">
        <v>30</v>
      </c>
      <c r="G130" s="23">
        <v>30</v>
      </c>
      <c r="H130" s="23"/>
      <c r="I130" s="107">
        <v>0.33366</v>
      </c>
      <c r="J130" s="107">
        <v>0.2558</v>
      </c>
      <c r="K130" s="144">
        <v>132.53886010362694</v>
      </c>
      <c r="L130" s="106">
        <v>0</v>
      </c>
      <c r="M130" s="158">
        <v>23.24647735246629</v>
      </c>
      <c r="N130" s="158">
        <v>83.44325728650139</v>
      </c>
      <c r="O130" s="95">
        <v>1</v>
      </c>
    </row>
    <row r="131" spans="2:15" ht="15" customHeight="1">
      <c r="B131" s="23">
        <v>55</v>
      </c>
      <c r="C131" s="136" t="s">
        <v>204</v>
      </c>
      <c r="D131" s="136" t="s">
        <v>358</v>
      </c>
      <c r="E131" s="23">
        <v>1</v>
      </c>
      <c r="F131" s="23">
        <v>30</v>
      </c>
      <c r="G131" s="23">
        <v>30</v>
      </c>
      <c r="H131" s="23"/>
      <c r="I131" s="107">
        <v>0.33366</v>
      </c>
      <c r="J131" s="107">
        <v>0.2558</v>
      </c>
      <c r="K131" s="144">
        <v>132.53886010362694</v>
      </c>
      <c r="L131" s="106">
        <v>0</v>
      </c>
      <c r="M131" s="158">
        <v>23.23827226055024</v>
      </c>
      <c r="N131" s="158">
        <v>83.44311327764676</v>
      </c>
      <c r="O131" s="95">
        <v>1</v>
      </c>
    </row>
    <row r="132" spans="2:15" ht="15" customHeight="1">
      <c r="B132" s="23">
        <v>56</v>
      </c>
      <c r="C132" s="136" t="s">
        <v>426</v>
      </c>
      <c r="D132" s="109" t="s">
        <v>428</v>
      </c>
      <c r="E132" s="23">
        <v>1</v>
      </c>
      <c r="F132" s="23">
        <v>20</v>
      </c>
      <c r="G132" s="23">
        <v>20</v>
      </c>
      <c r="H132" s="23">
        <v>0.5</v>
      </c>
      <c r="I132" s="107">
        <v>0.15</v>
      </c>
      <c r="J132" s="107">
        <v>0.15</v>
      </c>
      <c r="K132" s="144">
        <v>77.720207253886</v>
      </c>
      <c r="L132" s="106">
        <v>0.04</v>
      </c>
      <c r="M132" s="158">
        <v>23.211877</v>
      </c>
      <c r="N132" s="158">
        <v>83.463708</v>
      </c>
      <c r="O132" s="95">
        <v>1</v>
      </c>
    </row>
    <row r="133" spans="2:15" ht="15" customHeight="1">
      <c r="B133" s="23">
        <v>57</v>
      </c>
      <c r="C133" s="136" t="s">
        <v>426</v>
      </c>
      <c r="D133" s="109" t="s">
        <v>427</v>
      </c>
      <c r="E133" s="23">
        <v>1</v>
      </c>
      <c r="F133" s="23">
        <v>20</v>
      </c>
      <c r="G133" s="23">
        <v>20</v>
      </c>
      <c r="H133" s="23">
        <v>0.5</v>
      </c>
      <c r="I133" s="107">
        <v>0.15</v>
      </c>
      <c r="J133" s="107">
        <v>0.15</v>
      </c>
      <c r="K133" s="144">
        <v>77.720207253886</v>
      </c>
      <c r="L133" s="106">
        <v>0.04</v>
      </c>
      <c r="M133" s="158">
        <v>23.210855</v>
      </c>
      <c r="N133" s="158">
        <v>83.462882</v>
      </c>
      <c r="O133" s="95">
        <v>1</v>
      </c>
    </row>
    <row r="134" spans="2:15" ht="15" customHeight="1">
      <c r="B134" s="23">
        <v>58</v>
      </c>
      <c r="C134" s="136" t="s">
        <v>426</v>
      </c>
      <c r="D134" s="109" t="s">
        <v>429</v>
      </c>
      <c r="E134" s="23">
        <v>1</v>
      </c>
      <c r="F134" s="23">
        <v>20</v>
      </c>
      <c r="G134" s="23">
        <v>20</v>
      </c>
      <c r="H134" s="23">
        <v>0.5</v>
      </c>
      <c r="I134" s="107">
        <v>0.15</v>
      </c>
      <c r="J134" s="107">
        <v>0.15</v>
      </c>
      <c r="K134" s="144">
        <v>77.720207253886</v>
      </c>
      <c r="L134" s="106">
        <v>0.04</v>
      </c>
      <c r="M134" s="158">
        <v>23.211057</v>
      </c>
      <c r="N134" s="158">
        <v>83.463667</v>
      </c>
      <c r="O134" s="95">
        <v>1</v>
      </c>
    </row>
    <row r="135" spans="2:15" ht="15" customHeight="1">
      <c r="B135" s="23">
        <v>59</v>
      </c>
      <c r="C135" s="136" t="s">
        <v>426</v>
      </c>
      <c r="D135" s="109" t="s">
        <v>430</v>
      </c>
      <c r="E135" s="23">
        <v>1</v>
      </c>
      <c r="F135" s="23">
        <v>20</v>
      </c>
      <c r="G135" s="23">
        <v>20</v>
      </c>
      <c r="H135" s="23">
        <v>0.5</v>
      </c>
      <c r="I135" s="107">
        <v>0.15</v>
      </c>
      <c r="J135" s="107">
        <v>0.15</v>
      </c>
      <c r="K135" s="144">
        <v>77.720207253886</v>
      </c>
      <c r="L135" s="106">
        <v>0.04</v>
      </c>
      <c r="M135" s="158">
        <v>23.251168</v>
      </c>
      <c r="N135" s="158">
        <v>83.44421</v>
      </c>
      <c r="O135" s="95">
        <v>1</v>
      </c>
    </row>
    <row r="136" spans="2:15" ht="15" customHeight="1">
      <c r="B136" s="23">
        <v>60</v>
      </c>
      <c r="C136" s="136" t="s">
        <v>426</v>
      </c>
      <c r="D136" s="99" t="s">
        <v>431</v>
      </c>
      <c r="E136" s="23">
        <v>1</v>
      </c>
      <c r="F136" s="23">
        <v>20</v>
      </c>
      <c r="G136" s="23">
        <v>20</v>
      </c>
      <c r="H136" s="23">
        <v>0.5</v>
      </c>
      <c r="I136" s="107">
        <v>0.15</v>
      </c>
      <c r="J136" s="107">
        <v>0.15</v>
      </c>
      <c r="K136" s="144">
        <v>77.720207253886</v>
      </c>
      <c r="L136" s="106">
        <v>0.04</v>
      </c>
      <c r="M136" s="158">
        <v>23.253463</v>
      </c>
      <c r="N136" s="158">
        <v>83.442282</v>
      </c>
      <c r="O136" s="95">
        <v>1</v>
      </c>
    </row>
    <row r="137" spans="2:15" ht="15" customHeight="1">
      <c r="B137" s="23">
        <v>61</v>
      </c>
      <c r="C137" s="136" t="s">
        <v>426</v>
      </c>
      <c r="D137" s="99" t="s">
        <v>432</v>
      </c>
      <c r="E137" s="23">
        <v>1</v>
      </c>
      <c r="F137" s="23">
        <v>20</v>
      </c>
      <c r="G137" s="23">
        <v>20</v>
      </c>
      <c r="H137" s="23">
        <v>0.5</v>
      </c>
      <c r="I137" s="107">
        <v>0.15</v>
      </c>
      <c r="J137" s="107">
        <v>0.15</v>
      </c>
      <c r="K137" s="144">
        <v>77.720207253886</v>
      </c>
      <c r="L137" s="106">
        <v>0.04</v>
      </c>
      <c r="M137" s="158">
        <v>23.224962</v>
      </c>
      <c r="N137" s="158">
        <v>83.446993</v>
      </c>
      <c r="O137" s="95">
        <v>1</v>
      </c>
    </row>
    <row r="138" spans="2:15" ht="15" customHeight="1">
      <c r="B138" s="23">
        <v>62</v>
      </c>
      <c r="C138" s="136" t="s">
        <v>426</v>
      </c>
      <c r="D138" s="99" t="s">
        <v>433</v>
      </c>
      <c r="E138" s="23">
        <v>1</v>
      </c>
      <c r="F138" s="23">
        <v>20</v>
      </c>
      <c r="G138" s="23">
        <v>20</v>
      </c>
      <c r="H138" s="23">
        <v>0.5</v>
      </c>
      <c r="I138" s="107">
        <v>0.15</v>
      </c>
      <c r="J138" s="107">
        <v>0.15</v>
      </c>
      <c r="K138" s="144">
        <v>77.720207253886</v>
      </c>
      <c r="L138" s="106">
        <v>0.04</v>
      </c>
      <c r="M138" s="158">
        <v>23.2253</v>
      </c>
      <c r="N138" s="158">
        <v>83.446477</v>
      </c>
      <c r="O138" s="95">
        <v>1</v>
      </c>
    </row>
    <row r="139" spans="2:15" ht="15" customHeight="1">
      <c r="B139" s="23">
        <v>63</v>
      </c>
      <c r="C139" s="136" t="s">
        <v>426</v>
      </c>
      <c r="D139" s="99" t="s">
        <v>434</v>
      </c>
      <c r="E139" s="23">
        <v>1</v>
      </c>
      <c r="F139" s="23">
        <v>20</v>
      </c>
      <c r="G139" s="23">
        <v>20</v>
      </c>
      <c r="H139" s="23">
        <v>0.5</v>
      </c>
      <c r="I139" s="107">
        <v>0.15</v>
      </c>
      <c r="J139" s="107">
        <v>0.15</v>
      </c>
      <c r="K139" s="144">
        <v>77.720207253886</v>
      </c>
      <c r="L139" s="106">
        <v>0.04</v>
      </c>
      <c r="M139" s="158">
        <v>23.251847</v>
      </c>
      <c r="N139" s="158">
        <v>83.440663</v>
      </c>
      <c r="O139" s="95">
        <v>1</v>
      </c>
    </row>
    <row r="140" spans="2:15" ht="15" customHeight="1">
      <c r="B140" s="23">
        <v>64</v>
      </c>
      <c r="C140" s="136" t="s">
        <v>426</v>
      </c>
      <c r="D140" s="200" t="s">
        <v>461</v>
      </c>
      <c r="E140" s="23">
        <v>1</v>
      </c>
      <c r="F140" s="23">
        <v>20</v>
      </c>
      <c r="G140" s="23">
        <v>20</v>
      </c>
      <c r="H140" s="23">
        <v>0.5</v>
      </c>
      <c r="I140" s="107">
        <v>0.15</v>
      </c>
      <c r="J140" s="107">
        <v>0.15</v>
      </c>
      <c r="K140" s="144">
        <v>77.720207253886</v>
      </c>
      <c r="L140" s="106">
        <v>0.04</v>
      </c>
      <c r="M140" s="193">
        <v>23.2082244438183</v>
      </c>
      <c r="N140" s="194">
        <v>83.459756883077</v>
      </c>
      <c r="O140" s="95">
        <v>1</v>
      </c>
    </row>
    <row r="141" spans="2:15" ht="15" customHeight="1">
      <c r="B141" s="23">
        <v>65</v>
      </c>
      <c r="C141" s="136" t="s">
        <v>426</v>
      </c>
      <c r="D141" s="200" t="s">
        <v>462</v>
      </c>
      <c r="E141" s="23">
        <v>1</v>
      </c>
      <c r="F141" s="23">
        <v>20</v>
      </c>
      <c r="G141" s="23">
        <v>20</v>
      </c>
      <c r="H141" s="23">
        <v>0.5</v>
      </c>
      <c r="I141" s="107">
        <v>0.15</v>
      </c>
      <c r="J141" s="107">
        <v>0.15</v>
      </c>
      <c r="K141" s="144">
        <v>77.720207253886</v>
      </c>
      <c r="L141" s="106">
        <v>0.04</v>
      </c>
      <c r="M141" s="193">
        <v>23.2088688468984</v>
      </c>
      <c r="N141" s="194">
        <v>83.4600470320653</v>
      </c>
      <c r="O141" s="95">
        <v>1</v>
      </c>
    </row>
    <row r="142" spans="2:15" ht="15" customHeight="1">
      <c r="B142" s="23">
        <v>66</v>
      </c>
      <c r="C142" s="136" t="s">
        <v>426</v>
      </c>
      <c r="D142" s="200" t="s">
        <v>463</v>
      </c>
      <c r="E142" s="23">
        <v>1</v>
      </c>
      <c r="F142" s="23">
        <v>20</v>
      </c>
      <c r="G142" s="23">
        <v>20</v>
      </c>
      <c r="H142" s="23">
        <v>0.5</v>
      </c>
      <c r="I142" s="107">
        <v>0.15</v>
      </c>
      <c r="J142" s="107">
        <v>0.15</v>
      </c>
      <c r="K142" s="144">
        <v>77.720207253886</v>
      </c>
      <c r="L142" s="106">
        <v>0.04</v>
      </c>
      <c r="M142" s="193">
        <v>23.2107457139094</v>
      </c>
      <c r="N142" s="194">
        <v>83.4591022363529</v>
      </c>
      <c r="O142" s="95">
        <v>1</v>
      </c>
    </row>
    <row r="143" spans="2:15" ht="15" customHeight="1">
      <c r="B143" s="23">
        <v>67</v>
      </c>
      <c r="C143" s="136" t="s">
        <v>426</v>
      </c>
      <c r="D143" s="200" t="s">
        <v>464</v>
      </c>
      <c r="E143" s="23">
        <v>1</v>
      </c>
      <c r="F143" s="23">
        <v>20</v>
      </c>
      <c r="G143" s="23">
        <v>20</v>
      </c>
      <c r="H143" s="23">
        <v>0.5</v>
      </c>
      <c r="I143" s="107">
        <v>0.15</v>
      </c>
      <c r="J143" s="107">
        <v>0.15</v>
      </c>
      <c r="K143" s="144">
        <v>77.720207253886</v>
      </c>
      <c r="L143" s="106">
        <v>0.04</v>
      </c>
      <c r="M143" s="193">
        <v>23.2102127985842</v>
      </c>
      <c r="N143" s="194">
        <v>83.4595093079768</v>
      </c>
      <c r="O143" s="95">
        <v>1</v>
      </c>
    </row>
    <row r="144" spans="2:15" ht="15" customHeight="1">
      <c r="B144" s="23">
        <v>68</v>
      </c>
      <c r="C144" s="136" t="s">
        <v>426</v>
      </c>
      <c r="D144" s="200" t="s">
        <v>465</v>
      </c>
      <c r="E144" s="23">
        <v>1</v>
      </c>
      <c r="F144" s="23">
        <v>20</v>
      </c>
      <c r="G144" s="23">
        <v>20</v>
      </c>
      <c r="H144" s="23">
        <v>0.5</v>
      </c>
      <c r="I144" s="107">
        <v>0.15</v>
      </c>
      <c r="J144" s="107">
        <v>0.15</v>
      </c>
      <c r="K144" s="144">
        <v>77.720207253886</v>
      </c>
      <c r="L144" s="106">
        <v>0.04</v>
      </c>
      <c r="M144" s="193">
        <v>23.2101155311219</v>
      </c>
      <c r="N144" s="194">
        <v>83.4577231165944</v>
      </c>
      <c r="O144" s="95">
        <v>1</v>
      </c>
    </row>
    <row r="145" spans="2:15" ht="15" customHeight="1">
      <c r="B145" s="23">
        <v>69</v>
      </c>
      <c r="C145" s="136" t="s">
        <v>426</v>
      </c>
      <c r="D145" s="200" t="s">
        <v>466</v>
      </c>
      <c r="E145" s="23">
        <v>1</v>
      </c>
      <c r="F145" s="23">
        <v>20</v>
      </c>
      <c r="G145" s="23">
        <v>20</v>
      </c>
      <c r="H145" s="23">
        <v>0.5</v>
      </c>
      <c r="I145" s="107">
        <v>0.15</v>
      </c>
      <c r="J145" s="107">
        <v>0.15</v>
      </c>
      <c r="K145" s="144">
        <v>77.720207253886</v>
      </c>
      <c r="L145" s="106">
        <v>0.04</v>
      </c>
      <c r="M145" s="193">
        <v>23.2094146241768</v>
      </c>
      <c r="N145" s="194">
        <v>83.4576942771419</v>
      </c>
      <c r="O145" s="95">
        <v>1</v>
      </c>
    </row>
    <row r="146" spans="2:15" ht="15" customHeight="1">
      <c r="B146" s="23">
        <v>70</v>
      </c>
      <c r="C146" s="136" t="s">
        <v>426</v>
      </c>
      <c r="D146" s="200" t="s">
        <v>467</v>
      </c>
      <c r="E146" s="23">
        <v>1</v>
      </c>
      <c r="F146" s="23">
        <v>20</v>
      </c>
      <c r="G146" s="23">
        <v>20</v>
      </c>
      <c r="H146" s="23">
        <v>0.5</v>
      </c>
      <c r="I146" s="107">
        <v>0.15</v>
      </c>
      <c r="J146" s="107">
        <v>0.15</v>
      </c>
      <c r="K146" s="144">
        <v>77.720207253886</v>
      </c>
      <c r="L146" s="106">
        <v>0.04</v>
      </c>
      <c r="M146" s="193">
        <v>23.2115474903357</v>
      </c>
      <c r="N146" s="194">
        <v>83.4567432221911</v>
      </c>
      <c r="O146" s="95">
        <v>1</v>
      </c>
    </row>
    <row r="147" spans="2:15" ht="15" customHeight="1">
      <c r="B147" s="23">
        <v>71</v>
      </c>
      <c r="C147" s="136" t="s">
        <v>426</v>
      </c>
      <c r="D147" s="200" t="s">
        <v>468</v>
      </c>
      <c r="E147" s="23">
        <v>1</v>
      </c>
      <c r="F147" s="23">
        <v>20</v>
      </c>
      <c r="G147" s="23">
        <v>20</v>
      </c>
      <c r="H147" s="23">
        <v>0.5</v>
      </c>
      <c r="I147" s="107">
        <v>0.15</v>
      </c>
      <c r="J147" s="107">
        <v>0.15</v>
      </c>
      <c r="K147" s="144">
        <v>77.720207253886</v>
      </c>
      <c r="L147" s="106">
        <v>0.04</v>
      </c>
      <c r="M147" s="193">
        <v>23.2121346642566</v>
      </c>
      <c r="N147" s="194" t="s">
        <v>460</v>
      </c>
      <c r="O147" s="95">
        <v>1</v>
      </c>
    </row>
    <row r="148" spans="2:15" ht="15" customHeight="1">
      <c r="B148" s="23">
        <v>72</v>
      </c>
      <c r="C148" s="136" t="s">
        <v>426</v>
      </c>
      <c r="D148" s="200" t="s">
        <v>469</v>
      </c>
      <c r="E148" s="23">
        <v>1</v>
      </c>
      <c r="F148" s="23">
        <v>20</v>
      </c>
      <c r="G148" s="23">
        <v>20</v>
      </c>
      <c r="H148" s="23">
        <v>0.5</v>
      </c>
      <c r="I148" s="107">
        <v>0.15</v>
      </c>
      <c r="J148" s="107">
        <v>0.15</v>
      </c>
      <c r="K148" s="144">
        <v>77.720207253886</v>
      </c>
      <c r="L148" s="106">
        <v>0.04</v>
      </c>
      <c r="M148" s="193">
        <v>23.2116335414401</v>
      </c>
      <c r="N148" s="194">
        <v>83.4561882451904</v>
      </c>
      <c r="O148" s="95">
        <v>1</v>
      </c>
    </row>
    <row r="149" spans="2:15" ht="15" customHeight="1">
      <c r="B149" s="23">
        <v>73</v>
      </c>
      <c r="C149" s="136" t="s">
        <v>426</v>
      </c>
      <c r="D149" s="200" t="s">
        <v>470</v>
      </c>
      <c r="E149" s="23">
        <v>1</v>
      </c>
      <c r="F149" s="23">
        <v>20</v>
      </c>
      <c r="G149" s="23">
        <v>20</v>
      </c>
      <c r="H149" s="23">
        <v>0.5</v>
      </c>
      <c r="I149" s="107">
        <v>0.15</v>
      </c>
      <c r="J149" s="107">
        <v>0.15</v>
      </c>
      <c r="K149" s="144">
        <v>77.720207253886</v>
      </c>
      <c r="L149" s="106">
        <v>0.04</v>
      </c>
      <c r="M149" s="193">
        <v>23.2146935082374</v>
      </c>
      <c r="N149" s="194">
        <v>83.454821886325</v>
      </c>
      <c r="O149" s="95">
        <v>1</v>
      </c>
    </row>
    <row r="150" spans="2:15" ht="15" customHeight="1">
      <c r="B150" s="23">
        <v>74</v>
      </c>
      <c r="C150" s="136" t="s">
        <v>426</v>
      </c>
      <c r="D150" s="200" t="s">
        <v>471</v>
      </c>
      <c r="E150" s="23">
        <v>1</v>
      </c>
      <c r="F150" s="23">
        <v>20</v>
      </c>
      <c r="G150" s="23">
        <v>20</v>
      </c>
      <c r="H150" s="23">
        <v>0.5</v>
      </c>
      <c r="I150" s="107">
        <v>0.15</v>
      </c>
      <c r="J150" s="107">
        <v>0.15</v>
      </c>
      <c r="K150" s="144">
        <v>77.720207253886</v>
      </c>
      <c r="L150" s="106">
        <v>0.04</v>
      </c>
      <c r="M150" s="193">
        <v>23.2152182923927</v>
      </c>
      <c r="N150" s="194">
        <v>83.4545154779147</v>
      </c>
      <c r="O150" s="95">
        <v>1</v>
      </c>
    </row>
    <row r="151" spans="2:15" ht="15" customHeight="1">
      <c r="B151" s="23">
        <v>75</v>
      </c>
      <c r="C151" s="136" t="s">
        <v>426</v>
      </c>
      <c r="D151" s="200" t="s">
        <v>472</v>
      </c>
      <c r="E151" s="23">
        <v>1</v>
      </c>
      <c r="F151" s="23">
        <v>20</v>
      </c>
      <c r="G151" s="23">
        <v>20</v>
      </c>
      <c r="H151" s="23">
        <v>0.5</v>
      </c>
      <c r="I151" s="107">
        <v>0.15</v>
      </c>
      <c r="J151" s="107">
        <v>0.15</v>
      </c>
      <c r="K151" s="144">
        <v>77.720207253886</v>
      </c>
      <c r="L151" s="106">
        <v>0.04</v>
      </c>
      <c r="M151" s="193">
        <v>23.2155706811625</v>
      </c>
      <c r="N151" s="194">
        <v>83.4541264861736</v>
      </c>
      <c r="O151" s="95">
        <v>1</v>
      </c>
    </row>
    <row r="152" spans="2:15" ht="15" customHeight="1">
      <c r="B152" s="141"/>
      <c r="C152" s="142" t="s">
        <v>330</v>
      </c>
      <c r="D152" s="150"/>
      <c r="E152" s="108"/>
      <c r="F152" s="108"/>
      <c r="G152" s="108"/>
      <c r="H152" s="108"/>
      <c r="I152" s="108"/>
      <c r="J152" s="108"/>
      <c r="K152" s="144"/>
      <c r="L152" s="108"/>
      <c r="M152" s="152"/>
      <c r="N152" s="152"/>
      <c r="O152" s="108"/>
    </row>
    <row r="153" spans="2:15" ht="15" customHeight="1">
      <c r="B153" s="23">
        <v>74</v>
      </c>
      <c r="C153" s="136" t="s">
        <v>412</v>
      </c>
      <c r="D153" s="100" t="s">
        <v>391</v>
      </c>
      <c r="E153" s="23">
        <v>1</v>
      </c>
      <c r="F153" s="143">
        <v>12</v>
      </c>
      <c r="G153" s="143"/>
      <c r="H153" s="143"/>
      <c r="I153" s="107">
        <v>0.20698</v>
      </c>
      <c r="J153" s="107">
        <v>0.12851</v>
      </c>
      <c r="K153" s="144">
        <v>66.58549222797927</v>
      </c>
      <c r="L153" s="145">
        <v>1</v>
      </c>
      <c r="M153" s="159">
        <v>23.253127598315</v>
      </c>
      <c r="N153" s="159">
        <v>83.44434613546389</v>
      </c>
      <c r="O153" s="23">
        <v>9</v>
      </c>
    </row>
    <row r="154" spans="2:15" ht="15" customHeight="1">
      <c r="B154" s="23">
        <v>75</v>
      </c>
      <c r="C154" s="136" t="s">
        <v>412</v>
      </c>
      <c r="D154" s="100" t="s">
        <v>392</v>
      </c>
      <c r="E154" s="23">
        <v>1</v>
      </c>
      <c r="F154" s="143">
        <v>12</v>
      </c>
      <c r="G154" s="143"/>
      <c r="H154" s="143"/>
      <c r="I154" s="107">
        <v>0.20698</v>
      </c>
      <c r="J154" s="107">
        <v>0.12851</v>
      </c>
      <c r="K154" s="144">
        <v>66.58549222797927</v>
      </c>
      <c r="L154" s="145">
        <v>1</v>
      </c>
      <c r="M154" s="159">
        <v>23.253127598315</v>
      </c>
      <c r="N154" s="159">
        <v>83.44434613546389</v>
      </c>
      <c r="O154" s="23">
        <v>9</v>
      </c>
    </row>
    <row r="155" spans="2:15" ht="15" customHeight="1">
      <c r="B155" s="23">
        <v>76</v>
      </c>
      <c r="C155" s="136" t="s">
        <v>412</v>
      </c>
      <c r="D155" s="100" t="s">
        <v>393</v>
      </c>
      <c r="E155" s="23">
        <v>1</v>
      </c>
      <c r="F155" s="143">
        <v>12</v>
      </c>
      <c r="G155" s="143"/>
      <c r="H155" s="143"/>
      <c r="I155" s="107">
        <v>0.20698</v>
      </c>
      <c r="J155" s="107">
        <v>0.12851</v>
      </c>
      <c r="K155" s="144">
        <v>66.58549222797927</v>
      </c>
      <c r="L155" s="145">
        <v>1</v>
      </c>
      <c r="M155" s="159">
        <v>23.253127598315</v>
      </c>
      <c r="N155" s="159">
        <v>83.44434613546389</v>
      </c>
      <c r="O155" s="23">
        <v>9</v>
      </c>
    </row>
    <row r="156" spans="2:15" ht="15" customHeight="1">
      <c r="B156" s="23">
        <v>77</v>
      </c>
      <c r="C156" s="136" t="s">
        <v>412</v>
      </c>
      <c r="D156" s="100" t="s">
        <v>394</v>
      </c>
      <c r="E156" s="23">
        <v>1</v>
      </c>
      <c r="F156" s="143">
        <v>12</v>
      </c>
      <c r="G156" s="143"/>
      <c r="H156" s="143"/>
      <c r="I156" s="107">
        <v>0.20698</v>
      </c>
      <c r="J156" s="107">
        <v>0.12851</v>
      </c>
      <c r="K156" s="144">
        <v>66.58549222797927</v>
      </c>
      <c r="L156" s="145">
        <v>1</v>
      </c>
      <c r="M156" s="159">
        <v>23.25334671792698</v>
      </c>
      <c r="N156" s="159">
        <v>83.4432682116815</v>
      </c>
      <c r="O156" s="23">
        <v>9</v>
      </c>
    </row>
    <row r="157" spans="2:15" ht="15" customHeight="1">
      <c r="B157" s="23">
        <v>78</v>
      </c>
      <c r="C157" s="136" t="s">
        <v>412</v>
      </c>
      <c r="D157" s="100" t="s">
        <v>395</v>
      </c>
      <c r="E157" s="23">
        <v>1</v>
      </c>
      <c r="F157" s="143">
        <v>12</v>
      </c>
      <c r="G157" s="143"/>
      <c r="H157" s="143"/>
      <c r="I157" s="107">
        <v>0.20698</v>
      </c>
      <c r="J157" s="107">
        <v>0.12851</v>
      </c>
      <c r="K157" s="144">
        <v>66.58549222797927</v>
      </c>
      <c r="L157" s="145">
        <v>1</v>
      </c>
      <c r="M157" s="159">
        <v>23.25334671792698</v>
      </c>
      <c r="N157" s="159">
        <v>83.4432682116815</v>
      </c>
      <c r="O157" s="23">
        <v>9</v>
      </c>
    </row>
    <row r="158" spans="2:15" ht="15" customHeight="1">
      <c r="B158" s="23">
        <v>79</v>
      </c>
      <c r="C158" s="136" t="s">
        <v>412</v>
      </c>
      <c r="D158" s="100" t="s">
        <v>396</v>
      </c>
      <c r="E158" s="23">
        <v>1</v>
      </c>
      <c r="F158" s="143">
        <v>12</v>
      </c>
      <c r="G158" s="143"/>
      <c r="H158" s="143"/>
      <c r="I158" s="107">
        <v>0.20698</v>
      </c>
      <c r="J158" s="107">
        <v>0.12851</v>
      </c>
      <c r="K158" s="144">
        <v>66.58549222797927</v>
      </c>
      <c r="L158" s="145">
        <v>1</v>
      </c>
      <c r="M158" s="159">
        <v>23.25441184114361</v>
      </c>
      <c r="N158" s="159">
        <v>83.44709771750938</v>
      </c>
      <c r="O158" s="23">
        <v>9</v>
      </c>
    </row>
    <row r="159" spans="2:15" ht="15" customHeight="1">
      <c r="B159" s="23">
        <v>80</v>
      </c>
      <c r="C159" s="136" t="s">
        <v>412</v>
      </c>
      <c r="D159" s="100" t="s">
        <v>397</v>
      </c>
      <c r="E159" s="23">
        <v>1</v>
      </c>
      <c r="F159" s="143">
        <v>12</v>
      </c>
      <c r="G159" s="143"/>
      <c r="H159" s="143"/>
      <c r="I159" s="107">
        <v>0.20698</v>
      </c>
      <c r="J159" s="107">
        <v>0.12851</v>
      </c>
      <c r="K159" s="144">
        <v>66.58549222797927</v>
      </c>
      <c r="L159" s="145">
        <v>1</v>
      </c>
      <c r="M159" s="159">
        <v>23.25473703136298</v>
      </c>
      <c r="N159" s="159">
        <v>83.44747465317218</v>
      </c>
      <c r="O159" s="23">
        <v>9</v>
      </c>
    </row>
    <row r="160" spans="2:15" ht="15" customHeight="1">
      <c r="B160" s="23">
        <v>81</v>
      </c>
      <c r="C160" s="136" t="s">
        <v>412</v>
      </c>
      <c r="D160" s="100" t="s">
        <v>398</v>
      </c>
      <c r="E160" s="23">
        <v>1</v>
      </c>
      <c r="F160" s="143">
        <v>12</v>
      </c>
      <c r="G160" s="143"/>
      <c r="H160" s="143"/>
      <c r="I160" s="107">
        <v>0.20698</v>
      </c>
      <c r="J160" s="107">
        <v>0.12851</v>
      </c>
      <c r="K160" s="144">
        <v>66.58549222797927</v>
      </c>
      <c r="L160" s="145">
        <v>1</v>
      </c>
      <c r="M160" s="159">
        <v>23.25344985846542</v>
      </c>
      <c r="N160" s="159">
        <v>83.44455640191259</v>
      </c>
      <c r="O160" s="23">
        <v>9</v>
      </c>
    </row>
    <row r="161" spans="2:15" ht="15" customHeight="1">
      <c r="B161" s="23">
        <v>82</v>
      </c>
      <c r="C161" s="136" t="s">
        <v>412</v>
      </c>
      <c r="D161" s="100" t="s">
        <v>399</v>
      </c>
      <c r="E161" s="23">
        <v>1</v>
      </c>
      <c r="F161" s="143">
        <v>12</v>
      </c>
      <c r="G161" s="143"/>
      <c r="H161" s="143"/>
      <c r="I161" s="107">
        <v>0.20698</v>
      </c>
      <c r="J161" s="107">
        <v>0.12851</v>
      </c>
      <c r="K161" s="144">
        <v>66.58549222797927</v>
      </c>
      <c r="L161" s="145">
        <v>1</v>
      </c>
      <c r="M161" s="159">
        <v>23.25344985846542</v>
      </c>
      <c r="N161" s="159">
        <v>83.44455640191259</v>
      </c>
      <c r="O161" s="23">
        <v>9</v>
      </c>
    </row>
    <row r="162" spans="2:15" ht="15" customHeight="1">
      <c r="B162" s="23">
        <v>83</v>
      </c>
      <c r="C162" s="136" t="s">
        <v>412</v>
      </c>
      <c r="D162" s="100" t="s">
        <v>400</v>
      </c>
      <c r="E162" s="23">
        <v>1</v>
      </c>
      <c r="F162" s="143">
        <v>12</v>
      </c>
      <c r="G162" s="143"/>
      <c r="H162" s="143"/>
      <c r="I162" s="107">
        <v>0.20698</v>
      </c>
      <c r="J162" s="107">
        <v>0.12851</v>
      </c>
      <c r="K162" s="144">
        <v>66.58549222797927</v>
      </c>
      <c r="L162" s="145">
        <v>1</v>
      </c>
      <c r="M162" s="159">
        <v>23.2555653295037</v>
      </c>
      <c r="N162" s="159">
        <v>83.44183662470174</v>
      </c>
      <c r="O162" s="23">
        <v>9</v>
      </c>
    </row>
    <row r="163" spans="2:15" ht="15" customHeight="1">
      <c r="B163" s="23">
        <v>84</v>
      </c>
      <c r="C163" s="136" t="s">
        <v>412</v>
      </c>
      <c r="D163" s="100" t="s">
        <v>401</v>
      </c>
      <c r="E163" s="23">
        <v>1</v>
      </c>
      <c r="F163" s="143">
        <v>12</v>
      </c>
      <c r="G163" s="143"/>
      <c r="H163" s="143"/>
      <c r="I163" s="107">
        <v>0.20698</v>
      </c>
      <c r="J163" s="107">
        <v>0.12851</v>
      </c>
      <c r="K163" s="144">
        <v>66.58549222797927</v>
      </c>
      <c r="L163" s="145">
        <v>1</v>
      </c>
      <c r="M163" s="159">
        <v>23.2555653295037</v>
      </c>
      <c r="N163" s="159">
        <v>83.44183662470174</v>
      </c>
      <c r="O163" s="23">
        <v>9</v>
      </c>
    </row>
    <row r="164" spans="2:15" ht="15" customHeight="1">
      <c r="B164" s="23">
        <v>85</v>
      </c>
      <c r="C164" s="136" t="s">
        <v>412</v>
      </c>
      <c r="D164" s="100" t="s">
        <v>402</v>
      </c>
      <c r="E164" s="23">
        <v>1</v>
      </c>
      <c r="F164" s="143">
        <v>12</v>
      </c>
      <c r="G164" s="143"/>
      <c r="H164" s="143"/>
      <c r="I164" s="107">
        <v>0.20698</v>
      </c>
      <c r="J164" s="107">
        <v>0.12851</v>
      </c>
      <c r="K164" s="144">
        <v>66.58549222797927</v>
      </c>
      <c r="L164" s="145">
        <v>1</v>
      </c>
      <c r="M164" s="159">
        <v>23.2555653295037</v>
      </c>
      <c r="N164" s="159">
        <v>83.44183662470174</v>
      </c>
      <c r="O164" s="23">
        <v>9</v>
      </c>
    </row>
    <row r="165" spans="2:15" ht="15" customHeight="1">
      <c r="B165" s="23">
        <v>86</v>
      </c>
      <c r="C165" s="136" t="s">
        <v>412</v>
      </c>
      <c r="D165" s="100" t="s">
        <v>403</v>
      </c>
      <c r="E165" s="23">
        <v>1</v>
      </c>
      <c r="F165" s="143">
        <v>12</v>
      </c>
      <c r="G165" s="143"/>
      <c r="H165" s="143"/>
      <c r="I165" s="107">
        <v>0.20698</v>
      </c>
      <c r="J165" s="107">
        <v>0.12851</v>
      </c>
      <c r="K165" s="144">
        <v>66.58549222797927</v>
      </c>
      <c r="L165" s="145">
        <v>1</v>
      </c>
      <c r="M165" s="159">
        <v>23.2555653295037</v>
      </c>
      <c r="N165" s="159">
        <v>83.44183662470174</v>
      </c>
      <c r="O165" s="23">
        <v>9</v>
      </c>
    </row>
    <row r="166" spans="2:15" ht="15" customHeight="1">
      <c r="B166" s="23">
        <v>87</v>
      </c>
      <c r="C166" s="136" t="s">
        <v>412</v>
      </c>
      <c r="D166" s="100" t="s">
        <v>404</v>
      </c>
      <c r="E166" s="23">
        <v>1</v>
      </c>
      <c r="F166" s="143">
        <v>12</v>
      </c>
      <c r="G166" s="143"/>
      <c r="H166" s="143"/>
      <c r="I166" s="107">
        <v>0.20698</v>
      </c>
      <c r="J166" s="107">
        <v>0.12851</v>
      </c>
      <c r="K166" s="144">
        <v>66.58549222797927</v>
      </c>
      <c r="L166" s="145">
        <v>1</v>
      </c>
      <c r="M166" s="159">
        <v>23.2555653295037</v>
      </c>
      <c r="N166" s="159">
        <v>83.44183662470174</v>
      </c>
      <c r="O166" s="23">
        <v>9</v>
      </c>
    </row>
    <row r="167" spans="2:15" ht="15" customHeight="1">
      <c r="B167" s="23">
        <v>88</v>
      </c>
      <c r="C167" s="136" t="s">
        <v>204</v>
      </c>
      <c r="D167" s="100" t="s">
        <v>405</v>
      </c>
      <c r="E167" s="23">
        <v>1</v>
      </c>
      <c r="F167" s="143">
        <v>60</v>
      </c>
      <c r="G167" s="143">
        <v>70</v>
      </c>
      <c r="H167" s="143"/>
      <c r="I167" s="160">
        <v>1.55709</v>
      </c>
      <c r="J167" s="160">
        <v>1.19377</v>
      </c>
      <c r="K167" s="144">
        <v>618.5336787564767</v>
      </c>
      <c r="L167" s="145">
        <v>0</v>
      </c>
      <c r="M167" s="159">
        <v>23.22735615038539</v>
      </c>
      <c r="N167" s="159">
        <v>83.44852569237415</v>
      </c>
      <c r="O167" s="23">
        <v>9</v>
      </c>
    </row>
    <row r="168" spans="2:15" ht="15" customHeight="1">
      <c r="B168" s="23">
        <v>89</v>
      </c>
      <c r="C168" s="136" t="s">
        <v>204</v>
      </c>
      <c r="D168" s="100" t="s">
        <v>406</v>
      </c>
      <c r="E168" s="23">
        <v>1</v>
      </c>
      <c r="F168" s="143">
        <v>45</v>
      </c>
      <c r="G168" s="143">
        <v>80</v>
      </c>
      <c r="H168" s="143"/>
      <c r="I168" s="160">
        <v>1.33465</v>
      </c>
      <c r="J168" s="160">
        <v>1.02323</v>
      </c>
      <c r="K168" s="144">
        <v>530.1709844559585</v>
      </c>
      <c r="L168" s="145">
        <v>0</v>
      </c>
      <c r="M168" s="159">
        <v>23.22826051911399</v>
      </c>
      <c r="N168" s="159">
        <v>83.44800788446601</v>
      </c>
      <c r="O168" s="23">
        <v>7</v>
      </c>
    </row>
    <row r="169" spans="2:15" ht="15" customHeight="1">
      <c r="B169" s="23">
        <v>90</v>
      </c>
      <c r="C169" s="136" t="s">
        <v>413</v>
      </c>
      <c r="D169" s="100" t="s">
        <v>407</v>
      </c>
      <c r="E169" s="23">
        <v>1</v>
      </c>
      <c r="F169" s="143">
        <v>40</v>
      </c>
      <c r="G169" s="143">
        <v>85</v>
      </c>
      <c r="H169" s="143"/>
      <c r="I169" s="107">
        <v>1.5</v>
      </c>
      <c r="J169" s="107">
        <v>1.44</v>
      </c>
      <c r="K169" s="144">
        <v>746.1139896373056</v>
      </c>
      <c r="L169" s="160">
        <v>0.34</v>
      </c>
      <c r="M169" s="159">
        <v>23.232505</v>
      </c>
      <c r="N169" s="159">
        <v>83.446852</v>
      </c>
      <c r="O169" s="23">
        <v>5</v>
      </c>
    </row>
    <row r="170" spans="2:15" ht="15" customHeight="1">
      <c r="B170" s="23">
        <v>91</v>
      </c>
      <c r="C170" s="136" t="s">
        <v>413</v>
      </c>
      <c r="D170" s="100" t="s">
        <v>408</v>
      </c>
      <c r="E170" s="23">
        <v>1</v>
      </c>
      <c r="F170" s="143">
        <v>45</v>
      </c>
      <c r="G170" s="143">
        <v>65</v>
      </c>
      <c r="H170" s="143"/>
      <c r="I170" s="107">
        <v>1.3</v>
      </c>
      <c r="J170" s="107">
        <v>1.24</v>
      </c>
      <c r="K170" s="144">
        <v>642.4870466321244</v>
      </c>
      <c r="L170" s="160">
        <v>0.2925</v>
      </c>
      <c r="M170" s="159">
        <v>23.23292597298512</v>
      </c>
      <c r="N170" s="159">
        <v>83.44458656658938</v>
      </c>
      <c r="O170" s="23">
        <v>4</v>
      </c>
    </row>
    <row r="171" spans="2:15" ht="15" customHeight="1">
      <c r="B171" s="23">
        <v>92</v>
      </c>
      <c r="C171" s="136" t="s">
        <v>413</v>
      </c>
      <c r="D171" s="100" t="s">
        <v>409</v>
      </c>
      <c r="E171" s="23">
        <v>1</v>
      </c>
      <c r="F171" s="143">
        <v>80</v>
      </c>
      <c r="G171" s="143">
        <v>70</v>
      </c>
      <c r="H171" s="143"/>
      <c r="I171" s="107">
        <v>1.6</v>
      </c>
      <c r="J171" s="107">
        <v>1.54</v>
      </c>
      <c r="K171" s="144">
        <v>797.9274611398963</v>
      </c>
      <c r="L171" s="160">
        <v>0.56</v>
      </c>
      <c r="M171" s="159">
        <v>23.25034859413458</v>
      </c>
      <c r="N171" s="159">
        <v>83.44282408612317</v>
      </c>
      <c r="O171" s="23">
        <v>8</v>
      </c>
    </row>
    <row r="172" spans="2:15" ht="15" customHeight="1">
      <c r="B172" s="23">
        <v>93</v>
      </c>
      <c r="C172" s="136" t="s">
        <v>414</v>
      </c>
      <c r="D172" s="100" t="s">
        <v>410</v>
      </c>
      <c r="E172" s="23">
        <v>1</v>
      </c>
      <c r="F172" s="143">
        <v>80</v>
      </c>
      <c r="G172" s="143">
        <v>70</v>
      </c>
      <c r="H172" s="143">
        <v>1.2</v>
      </c>
      <c r="I172" s="107">
        <v>7.205333333333333</v>
      </c>
      <c r="J172" s="106">
        <v>6.773013333333333</v>
      </c>
      <c r="K172" s="144">
        <v>3509.333333333333</v>
      </c>
      <c r="L172" s="143">
        <v>5.55</v>
      </c>
      <c r="M172" s="159">
        <v>23.24385481842617</v>
      </c>
      <c r="N172" s="159">
        <v>83.44439166788473</v>
      </c>
      <c r="O172" s="23">
        <v>13</v>
      </c>
    </row>
    <row r="173" spans="2:15" ht="15" customHeight="1">
      <c r="B173" s="23">
        <v>94</v>
      </c>
      <c r="C173" s="136" t="s">
        <v>414</v>
      </c>
      <c r="D173" s="100" t="s">
        <v>411</v>
      </c>
      <c r="E173" s="23">
        <v>1</v>
      </c>
      <c r="F173" s="143">
        <v>70</v>
      </c>
      <c r="G173" s="143">
        <v>70</v>
      </c>
      <c r="H173" s="143">
        <v>1.2</v>
      </c>
      <c r="I173" s="107">
        <v>6.304666666666666</v>
      </c>
      <c r="J173" s="106">
        <v>5.926386666666666</v>
      </c>
      <c r="K173" s="144">
        <v>3070.666666666666</v>
      </c>
      <c r="L173" s="143">
        <v>4.85</v>
      </c>
      <c r="M173" s="159">
        <v>23.24395852172929</v>
      </c>
      <c r="N173" s="159">
        <v>83.44329251532491</v>
      </c>
      <c r="O173" s="23">
        <v>11</v>
      </c>
    </row>
    <row r="174" spans="2:15" ht="15" customHeight="1">
      <c r="B174" s="23">
        <v>95</v>
      </c>
      <c r="C174" s="136" t="s">
        <v>435</v>
      </c>
      <c r="D174" s="100" t="s">
        <v>436</v>
      </c>
      <c r="E174" s="23">
        <v>1</v>
      </c>
      <c r="F174" s="143">
        <v>10</v>
      </c>
      <c r="G174" s="143"/>
      <c r="H174" s="143"/>
      <c r="I174" s="107">
        <v>0.20698</v>
      </c>
      <c r="J174" s="107">
        <v>0.12851</v>
      </c>
      <c r="K174" s="144">
        <v>66.58549222797927</v>
      </c>
      <c r="L174" s="145">
        <v>1</v>
      </c>
      <c r="M174" s="159">
        <v>23.211808</v>
      </c>
      <c r="N174" s="159">
        <v>83.46374</v>
      </c>
      <c r="O174" s="23">
        <v>3</v>
      </c>
    </row>
    <row r="175" spans="2:15" ht="15" customHeight="1">
      <c r="B175" s="23">
        <v>96</v>
      </c>
      <c r="C175" s="136" t="s">
        <v>435</v>
      </c>
      <c r="D175" s="100" t="s">
        <v>442</v>
      </c>
      <c r="E175" s="23">
        <v>1</v>
      </c>
      <c r="F175" s="143">
        <v>10</v>
      </c>
      <c r="G175" s="143"/>
      <c r="H175" s="143"/>
      <c r="I175" s="107">
        <v>0.20698</v>
      </c>
      <c r="J175" s="107">
        <v>0.12851</v>
      </c>
      <c r="K175" s="144">
        <v>66.58549222797927</v>
      </c>
      <c r="L175" s="145">
        <v>1</v>
      </c>
      <c r="M175" s="159">
        <v>23.21167</v>
      </c>
      <c r="N175" s="159">
        <v>83.457673</v>
      </c>
      <c r="O175" s="23">
        <v>3</v>
      </c>
    </row>
    <row r="176" spans="2:15" ht="15" customHeight="1">
      <c r="B176" s="23">
        <v>97</v>
      </c>
      <c r="C176" s="136" t="s">
        <v>435</v>
      </c>
      <c r="D176" s="100" t="s">
        <v>443</v>
      </c>
      <c r="E176" s="23">
        <v>1</v>
      </c>
      <c r="F176" s="143">
        <v>10</v>
      </c>
      <c r="G176" s="143"/>
      <c r="H176" s="143"/>
      <c r="I176" s="107">
        <v>0.20698</v>
      </c>
      <c r="J176" s="107">
        <v>0.12851</v>
      </c>
      <c r="K176" s="144">
        <v>66.58549222797927</v>
      </c>
      <c r="L176" s="145">
        <v>1</v>
      </c>
      <c r="M176" s="159">
        <v>23.20839</v>
      </c>
      <c r="N176" s="159">
        <v>83.457502</v>
      </c>
      <c r="O176" s="23">
        <v>3</v>
      </c>
    </row>
    <row r="177" spans="2:15" ht="15" customHeight="1">
      <c r="B177" s="23">
        <v>98</v>
      </c>
      <c r="C177" s="136" t="s">
        <v>435</v>
      </c>
      <c r="D177" s="100" t="s">
        <v>442</v>
      </c>
      <c r="E177" s="23">
        <v>1</v>
      </c>
      <c r="F177" s="143">
        <v>10</v>
      </c>
      <c r="G177" s="143"/>
      <c r="H177" s="143"/>
      <c r="I177" s="107">
        <v>0.20698</v>
      </c>
      <c r="J177" s="107">
        <v>0.12851</v>
      </c>
      <c r="K177" s="144">
        <v>66.58549222797927</v>
      </c>
      <c r="L177" s="145">
        <v>1</v>
      </c>
      <c r="M177" s="159">
        <v>23.210787</v>
      </c>
      <c r="N177" s="159">
        <v>83.460878</v>
      </c>
      <c r="O177" s="23">
        <v>3</v>
      </c>
    </row>
    <row r="178" spans="2:15" ht="15" customHeight="1">
      <c r="B178" s="23">
        <v>99</v>
      </c>
      <c r="C178" s="136" t="s">
        <v>435</v>
      </c>
      <c r="D178" s="100" t="s">
        <v>441</v>
      </c>
      <c r="E178" s="23">
        <v>1</v>
      </c>
      <c r="F178" s="143">
        <v>10</v>
      </c>
      <c r="G178" s="143"/>
      <c r="H178" s="143"/>
      <c r="I178" s="107">
        <v>0.20698</v>
      </c>
      <c r="J178" s="107">
        <v>0.12851</v>
      </c>
      <c r="K178" s="144">
        <v>66.58549222797927</v>
      </c>
      <c r="L178" s="145">
        <v>1</v>
      </c>
      <c r="M178" s="159">
        <v>23.251968</v>
      </c>
      <c r="N178" s="159">
        <v>83.4441</v>
      </c>
      <c r="O178" s="23">
        <v>3</v>
      </c>
    </row>
    <row r="179" spans="2:15" ht="15" customHeight="1">
      <c r="B179" s="23">
        <v>100</v>
      </c>
      <c r="C179" s="136" t="s">
        <v>435</v>
      </c>
      <c r="D179" s="100" t="s">
        <v>440</v>
      </c>
      <c r="E179" s="23">
        <v>1</v>
      </c>
      <c r="F179" s="143">
        <v>10</v>
      </c>
      <c r="G179" s="143"/>
      <c r="H179" s="143"/>
      <c r="I179" s="107">
        <v>0.20698</v>
      </c>
      <c r="J179" s="107">
        <v>0.12851</v>
      </c>
      <c r="K179" s="144">
        <v>66.58549222797927</v>
      </c>
      <c r="L179" s="145">
        <v>1</v>
      </c>
      <c r="M179" s="159">
        <v>23.25186</v>
      </c>
      <c r="N179" s="159">
        <v>83.445462</v>
      </c>
      <c r="O179" s="23">
        <v>3</v>
      </c>
    </row>
    <row r="180" spans="2:15" ht="15" customHeight="1">
      <c r="B180" s="23">
        <v>101</v>
      </c>
      <c r="C180" s="136" t="s">
        <v>435</v>
      </c>
      <c r="D180" s="100" t="s">
        <v>439</v>
      </c>
      <c r="E180" s="23">
        <v>1</v>
      </c>
      <c r="F180" s="143">
        <v>10</v>
      </c>
      <c r="G180" s="143"/>
      <c r="H180" s="143"/>
      <c r="I180" s="107">
        <v>0.20698</v>
      </c>
      <c r="J180" s="107">
        <v>0.12851</v>
      </c>
      <c r="K180" s="144">
        <v>66.58549222797927</v>
      </c>
      <c r="L180" s="145">
        <v>1</v>
      </c>
      <c r="M180" s="159">
        <v>23.252207</v>
      </c>
      <c r="N180" s="159">
        <v>83.436052</v>
      </c>
      <c r="O180" s="23">
        <v>3</v>
      </c>
    </row>
    <row r="181" spans="2:15" ht="15" customHeight="1">
      <c r="B181" s="23">
        <v>102</v>
      </c>
      <c r="C181" s="136" t="s">
        <v>435</v>
      </c>
      <c r="D181" s="100" t="s">
        <v>438</v>
      </c>
      <c r="E181" s="23">
        <v>1</v>
      </c>
      <c r="F181" s="143">
        <v>10</v>
      </c>
      <c r="G181" s="143"/>
      <c r="H181" s="143"/>
      <c r="I181" s="107">
        <v>0.20698</v>
      </c>
      <c r="J181" s="107">
        <v>0.12851</v>
      </c>
      <c r="K181" s="144">
        <v>66.58549222797927</v>
      </c>
      <c r="L181" s="145">
        <v>1</v>
      </c>
      <c r="M181" s="159">
        <v>23.249923</v>
      </c>
      <c r="N181" s="159">
        <v>83.438518</v>
      </c>
      <c r="O181" s="23">
        <v>3</v>
      </c>
    </row>
    <row r="182" spans="2:15" ht="15" customHeight="1">
      <c r="B182" s="23">
        <v>103</v>
      </c>
      <c r="C182" s="136" t="s">
        <v>435</v>
      </c>
      <c r="D182" s="100" t="s">
        <v>437</v>
      </c>
      <c r="E182" s="23">
        <v>1</v>
      </c>
      <c r="F182" s="143">
        <v>10</v>
      </c>
      <c r="G182" s="143"/>
      <c r="H182" s="143"/>
      <c r="I182" s="107">
        <v>0.20698</v>
      </c>
      <c r="J182" s="107">
        <v>0.12851</v>
      </c>
      <c r="K182" s="144">
        <v>66.58549222797927</v>
      </c>
      <c r="L182" s="145">
        <v>1</v>
      </c>
      <c r="M182" s="159">
        <v>23.224087</v>
      </c>
      <c r="N182" s="159">
        <v>83.44779</v>
      </c>
      <c r="O182" s="23">
        <v>3</v>
      </c>
    </row>
    <row r="183" spans="2:15" ht="15" customHeight="1">
      <c r="B183" s="23">
        <v>104</v>
      </c>
      <c r="C183" s="136" t="s">
        <v>412</v>
      </c>
      <c r="D183" s="100" t="s">
        <v>444</v>
      </c>
      <c r="E183" s="23">
        <v>1</v>
      </c>
      <c r="F183" s="143">
        <v>12</v>
      </c>
      <c r="G183" s="143"/>
      <c r="H183" s="143"/>
      <c r="I183" s="107">
        <v>0.20698</v>
      </c>
      <c r="J183" s="107">
        <v>0.12851</v>
      </c>
      <c r="K183" s="144">
        <v>66.58549222797927</v>
      </c>
      <c r="L183" s="145">
        <v>1</v>
      </c>
      <c r="M183" s="159">
        <v>23.209715</v>
      </c>
      <c r="N183" s="159">
        <v>83.461245</v>
      </c>
      <c r="O183" s="23">
        <v>9</v>
      </c>
    </row>
    <row r="184" spans="2:15" ht="15" customHeight="1">
      <c r="B184" s="23">
        <v>105</v>
      </c>
      <c r="C184" s="136" t="s">
        <v>412</v>
      </c>
      <c r="D184" s="100" t="s">
        <v>445</v>
      </c>
      <c r="E184" s="23">
        <v>1</v>
      </c>
      <c r="F184" s="143">
        <v>12</v>
      </c>
      <c r="G184" s="143"/>
      <c r="H184" s="143"/>
      <c r="I184" s="107">
        <v>0.20698</v>
      </c>
      <c r="J184" s="107">
        <v>0.12851</v>
      </c>
      <c r="K184" s="144">
        <v>66.58549222797927</v>
      </c>
      <c r="L184" s="145">
        <v>1</v>
      </c>
      <c r="M184" s="159">
        <v>23.251645</v>
      </c>
      <c r="N184" s="159">
        <v>83.444135</v>
      </c>
      <c r="O184" s="23">
        <v>9</v>
      </c>
    </row>
    <row r="185" spans="2:15" ht="15" customHeight="1">
      <c r="B185" s="23">
        <v>106</v>
      </c>
      <c r="C185" s="136" t="s">
        <v>412</v>
      </c>
      <c r="D185" s="100" t="s">
        <v>446</v>
      </c>
      <c r="E185" s="23">
        <v>1</v>
      </c>
      <c r="F185" s="143">
        <v>12</v>
      </c>
      <c r="G185" s="143"/>
      <c r="H185" s="143"/>
      <c r="I185" s="107">
        <v>0.20698</v>
      </c>
      <c r="J185" s="107">
        <v>0.12851</v>
      </c>
      <c r="K185" s="144">
        <v>66.58549222797927</v>
      </c>
      <c r="L185" s="145">
        <v>1</v>
      </c>
      <c r="M185" s="159">
        <v>23.253183</v>
      </c>
      <c r="N185" s="159">
        <v>83.444607</v>
      </c>
      <c r="O185" s="23">
        <v>9</v>
      </c>
    </row>
    <row r="186" spans="2:15" ht="15" customHeight="1">
      <c r="B186" s="23">
        <v>107</v>
      </c>
      <c r="C186" s="136" t="s">
        <v>412</v>
      </c>
      <c r="D186" s="100" t="s">
        <v>447</v>
      </c>
      <c r="E186" s="23">
        <v>1</v>
      </c>
      <c r="F186" s="143">
        <v>12</v>
      </c>
      <c r="G186" s="143"/>
      <c r="H186" s="143"/>
      <c r="I186" s="107">
        <v>0.20698</v>
      </c>
      <c r="J186" s="107">
        <v>0.12851</v>
      </c>
      <c r="K186" s="144">
        <v>66.58549222797927</v>
      </c>
      <c r="L186" s="145">
        <v>1</v>
      </c>
      <c r="M186" s="159">
        <v>23.250358</v>
      </c>
      <c r="N186" s="159">
        <v>83.447425</v>
      </c>
      <c r="O186" s="23">
        <v>9</v>
      </c>
    </row>
    <row r="187" spans="2:15" ht="15" customHeight="1">
      <c r="B187" s="23">
        <v>108</v>
      </c>
      <c r="C187" s="136" t="s">
        <v>412</v>
      </c>
      <c r="D187" s="100" t="s">
        <v>448</v>
      </c>
      <c r="E187" s="23">
        <v>1</v>
      </c>
      <c r="F187" s="143">
        <v>12</v>
      </c>
      <c r="G187" s="143"/>
      <c r="H187" s="143"/>
      <c r="I187" s="107">
        <v>0.20698</v>
      </c>
      <c r="J187" s="107">
        <v>0.12851</v>
      </c>
      <c r="K187" s="144">
        <v>66.58549222797927</v>
      </c>
      <c r="L187" s="145">
        <v>1</v>
      </c>
      <c r="M187" s="159">
        <v>23.252225</v>
      </c>
      <c r="N187" s="159">
        <v>83.446103</v>
      </c>
      <c r="O187" s="23">
        <v>9</v>
      </c>
    </row>
    <row r="188" spans="2:15" ht="15" customHeight="1">
      <c r="B188" s="23">
        <v>109</v>
      </c>
      <c r="C188" s="136" t="s">
        <v>412</v>
      </c>
      <c r="D188" s="100" t="s">
        <v>449</v>
      </c>
      <c r="E188" s="23">
        <v>1</v>
      </c>
      <c r="F188" s="143">
        <v>12</v>
      </c>
      <c r="G188" s="143"/>
      <c r="H188" s="143"/>
      <c r="I188" s="107">
        <v>0.20698</v>
      </c>
      <c r="J188" s="107">
        <v>0.12851</v>
      </c>
      <c r="K188" s="144">
        <v>66.58549222797927</v>
      </c>
      <c r="L188" s="145">
        <v>1</v>
      </c>
      <c r="M188" s="159">
        <v>23.25186</v>
      </c>
      <c r="N188" s="159">
        <v>83.43566</v>
      </c>
      <c r="O188" s="23">
        <v>9</v>
      </c>
    </row>
    <row r="189" spans="2:15" ht="15" customHeight="1">
      <c r="B189" s="23">
        <v>110</v>
      </c>
      <c r="C189" s="136" t="s">
        <v>412</v>
      </c>
      <c r="D189" s="100" t="s">
        <v>450</v>
      </c>
      <c r="E189" s="23">
        <v>1</v>
      </c>
      <c r="F189" s="143">
        <v>12</v>
      </c>
      <c r="G189" s="143"/>
      <c r="H189" s="143"/>
      <c r="I189" s="107">
        <v>0.20698</v>
      </c>
      <c r="J189" s="107">
        <v>0.12851</v>
      </c>
      <c r="K189" s="144">
        <v>66.58549222797927</v>
      </c>
      <c r="L189" s="145">
        <v>1</v>
      </c>
      <c r="M189" s="159">
        <v>23.251827</v>
      </c>
      <c r="N189" s="159">
        <v>83.435012</v>
      </c>
      <c r="O189" s="23">
        <v>9</v>
      </c>
    </row>
    <row r="190" spans="2:15" ht="15" customHeight="1">
      <c r="B190" s="23">
        <v>111</v>
      </c>
      <c r="C190" s="136" t="s">
        <v>451</v>
      </c>
      <c r="D190" s="100" t="s">
        <v>453</v>
      </c>
      <c r="E190" s="23">
        <v>1</v>
      </c>
      <c r="F190" s="143">
        <v>12</v>
      </c>
      <c r="G190" s="143">
        <v>2</v>
      </c>
      <c r="H190" s="143">
        <v>1.5</v>
      </c>
      <c r="I190" s="107">
        <v>1.55</v>
      </c>
      <c r="J190" s="107">
        <v>0.75</v>
      </c>
      <c r="K190" s="144">
        <v>388.60103626943004</v>
      </c>
      <c r="L190" s="145">
        <v>17</v>
      </c>
      <c r="M190" s="159">
        <v>23.254445</v>
      </c>
      <c r="N190" s="159">
        <v>83.44367</v>
      </c>
      <c r="O190" s="23">
        <v>5</v>
      </c>
    </row>
    <row r="191" spans="2:15" ht="15" customHeight="1">
      <c r="B191" s="23">
        <v>112</v>
      </c>
      <c r="C191" s="136" t="s">
        <v>452</v>
      </c>
      <c r="D191" s="100" t="s">
        <v>454</v>
      </c>
      <c r="E191" s="23">
        <v>1</v>
      </c>
      <c r="F191" s="143">
        <v>50</v>
      </c>
      <c r="G191" s="143">
        <v>12</v>
      </c>
      <c r="H191" s="143">
        <v>4</v>
      </c>
      <c r="I191" s="107">
        <v>13</v>
      </c>
      <c r="J191" s="107">
        <v>9</v>
      </c>
      <c r="K191" s="144">
        <v>4663.21243523316</v>
      </c>
      <c r="L191" s="145">
        <v>10.5</v>
      </c>
      <c r="M191" s="159">
        <v>23.252893</v>
      </c>
      <c r="N191" s="159">
        <v>83.441138</v>
      </c>
      <c r="O191" s="23">
        <v>12</v>
      </c>
    </row>
    <row r="192" spans="2:15" ht="15" customHeight="1">
      <c r="B192" s="134"/>
      <c r="C192" s="134"/>
      <c r="D192" s="100"/>
      <c r="E192" s="134">
        <f>SUM(E77:E191)</f>
        <v>114</v>
      </c>
      <c r="F192" s="134"/>
      <c r="G192" s="134"/>
      <c r="H192" s="134"/>
      <c r="I192" s="134">
        <f>SUM(I77:I191)</f>
        <v>124.4694400000002</v>
      </c>
      <c r="J192" s="134">
        <f>SUM(J77:J191)</f>
        <v>107.0407000000003</v>
      </c>
      <c r="K192" s="174">
        <f>SUM(K77:K191)</f>
        <v>55461.502590673445</v>
      </c>
      <c r="L192" s="199">
        <f>SUM(L77:L191)</f>
        <v>115.81249999999997</v>
      </c>
      <c r="M192" s="134"/>
      <c r="N192" s="134"/>
      <c r="O192" s="134">
        <f>SUM(O77:O191)</f>
        <v>365</v>
      </c>
    </row>
  </sheetData>
  <mergeCells count="20">
    <mergeCell ref="B1:O1"/>
    <mergeCell ref="I17:L17"/>
    <mergeCell ref="E9:L9"/>
    <mergeCell ref="B76:O76"/>
    <mergeCell ref="B74:B75"/>
    <mergeCell ref="C74:C75"/>
    <mergeCell ref="D74:D75"/>
    <mergeCell ref="E74:E75"/>
    <mergeCell ref="F74:H74"/>
    <mergeCell ref="E6:K6"/>
    <mergeCell ref="E7:K7"/>
    <mergeCell ref="E8:K8"/>
    <mergeCell ref="O74:O75"/>
    <mergeCell ref="M75:N75"/>
    <mergeCell ref="E16:H16"/>
    <mergeCell ref="R7:S7"/>
    <mergeCell ref="I16:L16"/>
    <mergeCell ref="D73:O73"/>
    <mergeCell ref="E3:L3"/>
    <mergeCell ref="E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J40" sqref="J40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229" t="s">
        <v>251</v>
      </c>
      <c r="B1" s="229"/>
      <c r="C1" s="229"/>
      <c r="D1" s="229"/>
      <c r="E1" s="229"/>
      <c r="F1" s="229"/>
      <c r="G1" s="62" t="s">
        <v>252</v>
      </c>
    </row>
    <row r="2" spans="1:7" ht="15">
      <c r="A2" s="228" t="s">
        <v>47</v>
      </c>
      <c r="B2" s="228"/>
      <c r="C2" s="228"/>
      <c r="D2" s="228"/>
      <c r="E2" s="228"/>
      <c r="F2" s="228"/>
      <c r="G2" s="228"/>
    </row>
    <row r="3" spans="1:7" ht="15">
      <c r="A3" s="63" t="s">
        <v>48</v>
      </c>
      <c r="B3" s="227">
        <v>302</v>
      </c>
      <c r="C3" s="227"/>
      <c r="D3" s="227"/>
      <c r="E3" s="227"/>
      <c r="F3" s="227"/>
      <c r="G3" s="227"/>
    </row>
    <row r="4" spans="1:7" ht="15">
      <c r="A4" s="63" t="s">
        <v>49</v>
      </c>
      <c r="B4" s="230">
        <v>1445</v>
      </c>
      <c r="C4" s="230"/>
      <c r="D4" s="230"/>
      <c r="E4" s="230"/>
      <c r="F4" s="230"/>
      <c r="G4" s="230"/>
    </row>
    <row r="5" spans="1:7" ht="15">
      <c r="A5" s="63" t="s">
        <v>50</v>
      </c>
      <c r="B5" s="227">
        <v>291</v>
      </c>
      <c r="C5" s="227"/>
      <c r="D5" s="227"/>
      <c r="E5" s="227"/>
      <c r="F5" s="227"/>
      <c r="G5" s="227"/>
    </row>
    <row r="6" spans="1:7" ht="15">
      <c r="A6" s="63" t="s">
        <v>51</v>
      </c>
      <c r="B6" s="230">
        <v>1329</v>
      </c>
      <c r="C6" s="230"/>
      <c r="D6" s="230"/>
      <c r="E6" s="230"/>
      <c r="F6" s="230"/>
      <c r="G6" s="230"/>
    </row>
    <row r="7" spans="1:7" ht="15">
      <c r="A7" s="63" t="s">
        <v>52</v>
      </c>
      <c r="B7" s="227">
        <v>1.05</v>
      </c>
      <c r="C7" s="227"/>
      <c r="D7" s="227"/>
      <c r="E7" s="227"/>
      <c r="F7" s="227"/>
      <c r="G7" s="227"/>
    </row>
    <row r="8" spans="1:7" ht="15">
      <c r="A8" s="63" t="s">
        <v>53</v>
      </c>
      <c r="B8" s="227">
        <v>65.46</v>
      </c>
      <c r="C8" s="227"/>
      <c r="D8" s="227"/>
      <c r="E8" s="227"/>
      <c r="F8" s="227"/>
      <c r="G8" s="227"/>
    </row>
    <row r="9" spans="1:7" ht="21">
      <c r="A9" s="64" t="s">
        <v>54</v>
      </c>
      <c r="B9" s="65" t="s">
        <v>55</v>
      </c>
      <c r="C9" s="65" t="s">
        <v>56</v>
      </c>
      <c r="D9" s="65" t="s">
        <v>57</v>
      </c>
      <c r="E9" s="65" t="s">
        <v>58</v>
      </c>
      <c r="F9" s="65" t="s">
        <v>59</v>
      </c>
      <c r="G9" s="66" t="s">
        <v>60</v>
      </c>
    </row>
    <row r="10" spans="1:7" ht="15">
      <c r="A10" s="63" t="s">
        <v>61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8"/>
    </row>
    <row r="11" spans="1:7" ht="15">
      <c r="A11" s="63" t="s">
        <v>62</v>
      </c>
      <c r="B11" s="69">
        <v>9390</v>
      </c>
      <c r="C11" s="69">
        <v>37789</v>
      </c>
      <c r="D11" s="69">
        <v>32713</v>
      </c>
      <c r="E11" s="69">
        <v>34769</v>
      </c>
      <c r="F11" s="69">
        <v>15342</v>
      </c>
      <c r="G11" s="68"/>
    </row>
    <row r="12" spans="1:7" ht="15">
      <c r="A12" s="63" t="s">
        <v>63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1"/>
    </row>
    <row r="13" spans="1:7" ht="15">
      <c r="A13" s="63" t="s">
        <v>64</v>
      </c>
      <c r="B13" s="67">
        <v>0</v>
      </c>
      <c r="C13" s="67"/>
      <c r="D13" s="67"/>
      <c r="E13" s="67"/>
      <c r="F13" s="67"/>
      <c r="G13" s="68"/>
    </row>
    <row r="14" spans="1:7" ht="15">
      <c r="A14" s="63" t="s">
        <v>65</v>
      </c>
      <c r="B14" s="67">
        <v>1.66</v>
      </c>
      <c r="C14" s="67">
        <v>1.37</v>
      </c>
      <c r="D14" s="67">
        <v>1.13</v>
      </c>
      <c r="E14" s="67">
        <v>0.89</v>
      </c>
      <c r="F14" s="67">
        <v>1.1</v>
      </c>
      <c r="G14" s="61"/>
    </row>
    <row r="15" spans="1:7" ht="15">
      <c r="A15" s="63" t="s">
        <v>66</v>
      </c>
      <c r="B15" s="67">
        <v>54.1</v>
      </c>
      <c r="C15" s="67">
        <v>50.59</v>
      </c>
      <c r="D15" s="67">
        <v>53.89</v>
      </c>
      <c r="E15" s="67">
        <v>51.82</v>
      </c>
      <c r="F15" s="67">
        <v>44.81</v>
      </c>
      <c r="G15" s="61"/>
    </row>
    <row r="16" spans="1:7" ht="15">
      <c r="A16" s="63" t="s">
        <v>67</v>
      </c>
      <c r="B16" s="67">
        <v>47.74</v>
      </c>
      <c r="C16" s="67">
        <v>48.15</v>
      </c>
      <c r="D16" s="67">
        <v>47.82</v>
      </c>
      <c r="E16" s="67">
        <v>51.61</v>
      </c>
      <c r="F16" s="67">
        <v>51.3</v>
      </c>
      <c r="G16" s="61"/>
    </row>
    <row r="17" spans="1:7" ht="15">
      <c r="A17" s="63" t="s">
        <v>68</v>
      </c>
      <c r="B17" s="67">
        <v>42.49</v>
      </c>
      <c r="C17" s="67">
        <v>133.06</v>
      </c>
      <c r="D17" s="67">
        <v>115.19</v>
      </c>
      <c r="E17" s="67">
        <v>124.18</v>
      </c>
      <c r="F17" s="67">
        <v>57.25</v>
      </c>
      <c r="G17" s="61"/>
    </row>
    <row r="18" spans="1:7" ht="15">
      <c r="A18" s="63" t="s">
        <v>69</v>
      </c>
      <c r="B18" s="67">
        <v>189.85</v>
      </c>
      <c r="C18" s="67">
        <v>175.93</v>
      </c>
      <c r="D18" s="67">
        <v>174</v>
      </c>
      <c r="E18" s="67">
        <v>172</v>
      </c>
      <c r="F18" s="67">
        <v>167</v>
      </c>
      <c r="G18" s="61"/>
    </row>
    <row r="19" spans="1:7" ht="15">
      <c r="A19" s="63" t="s">
        <v>70</v>
      </c>
      <c r="B19" s="67">
        <v>0</v>
      </c>
      <c r="C19" s="67">
        <v>233</v>
      </c>
      <c r="D19" s="67">
        <v>204</v>
      </c>
      <c r="E19" s="67">
        <v>198</v>
      </c>
      <c r="F19" s="67">
        <v>23</v>
      </c>
      <c r="G19" s="61"/>
    </row>
    <row r="20" spans="1:7" ht="15">
      <c r="A20" s="63" t="s">
        <v>71</v>
      </c>
      <c r="B20" s="67">
        <v>221</v>
      </c>
      <c r="C20" s="67">
        <v>284</v>
      </c>
      <c r="D20" s="67">
        <v>284</v>
      </c>
      <c r="E20" s="67">
        <v>280</v>
      </c>
      <c r="F20" s="67">
        <v>268</v>
      </c>
      <c r="G20" s="68"/>
    </row>
    <row r="21" spans="1:7" ht="15">
      <c r="A21" s="63" t="s">
        <v>72</v>
      </c>
      <c r="B21" s="67">
        <v>455</v>
      </c>
      <c r="C21" s="67">
        <v>627</v>
      </c>
      <c r="D21" s="67">
        <v>617</v>
      </c>
      <c r="E21" s="67">
        <v>606</v>
      </c>
      <c r="F21" s="67">
        <v>555</v>
      </c>
      <c r="G21" s="68"/>
    </row>
    <row r="22" spans="1:7" ht="15">
      <c r="A22" s="63" t="s">
        <v>73</v>
      </c>
      <c r="B22" s="67">
        <v>1</v>
      </c>
      <c r="C22" s="67">
        <v>4</v>
      </c>
      <c r="D22" s="67">
        <v>0</v>
      </c>
      <c r="E22" s="67">
        <v>1</v>
      </c>
      <c r="F22" s="67">
        <v>0</v>
      </c>
      <c r="G22" s="61"/>
    </row>
    <row r="23" spans="1:7" ht="15">
      <c r="A23" s="228" t="s">
        <v>74</v>
      </c>
      <c r="B23" s="228"/>
      <c r="C23" s="228"/>
      <c r="D23" s="228"/>
      <c r="E23" s="228"/>
      <c r="F23" s="228"/>
      <c r="G23" s="228"/>
    </row>
    <row r="24" spans="1:7" ht="15">
      <c r="A24" s="63" t="s">
        <v>75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1"/>
    </row>
    <row r="25" spans="1:7" ht="15">
      <c r="A25" s="63" t="s">
        <v>76</v>
      </c>
      <c r="B25" s="67">
        <v>47</v>
      </c>
      <c r="C25" s="67">
        <v>75</v>
      </c>
      <c r="D25" s="67">
        <v>117</v>
      </c>
      <c r="E25" s="67">
        <v>85</v>
      </c>
      <c r="F25" s="67">
        <v>80</v>
      </c>
      <c r="G25" s="68"/>
    </row>
    <row r="26" spans="1:7" ht="15">
      <c r="A26" s="63" t="s">
        <v>77</v>
      </c>
      <c r="B26" s="67">
        <v>19</v>
      </c>
      <c r="C26" s="67">
        <v>41</v>
      </c>
      <c r="D26" s="67">
        <v>42</v>
      </c>
      <c r="E26" s="67">
        <v>44</v>
      </c>
      <c r="F26" s="67">
        <v>41</v>
      </c>
      <c r="G26" s="68"/>
    </row>
    <row r="27" spans="1:7" ht="15">
      <c r="A27" s="63" t="s">
        <v>78</v>
      </c>
      <c r="B27" s="67">
        <v>28</v>
      </c>
      <c r="C27" s="67">
        <v>34</v>
      </c>
      <c r="D27" s="67">
        <v>75</v>
      </c>
      <c r="E27" s="67">
        <v>41</v>
      </c>
      <c r="F27" s="67">
        <v>39</v>
      </c>
      <c r="G27" s="61"/>
    </row>
    <row r="28" spans="1:7" ht="15">
      <c r="A28" s="63" t="s">
        <v>79</v>
      </c>
      <c r="B28" s="67">
        <v>83.17</v>
      </c>
      <c r="C28" s="67">
        <v>85.02</v>
      </c>
      <c r="D28" s="67">
        <v>77.45</v>
      </c>
      <c r="E28" s="67">
        <v>86.74</v>
      </c>
      <c r="F28" s="67">
        <v>69.31</v>
      </c>
      <c r="G28" s="61"/>
    </row>
    <row r="29" spans="1:7" ht="15">
      <c r="A29" s="63" t="s">
        <v>80</v>
      </c>
      <c r="B29" s="67">
        <v>85.11</v>
      </c>
      <c r="C29" s="67">
        <v>90.67</v>
      </c>
      <c r="D29" s="67">
        <v>94.02</v>
      </c>
      <c r="E29" s="67">
        <v>82.35</v>
      </c>
      <c r="F29" s="67">
        <v>80</v>
      </c>
      <c r="G29" s="61"/>
    </row>
    <row r="30" spans="1:7" ht="15">
      <c r="A30" s="228" t="s">
        <v>81</v>
      </c>
      <c r="B30" s="228"/>
      <c r="C30" s="228"/>
      <c r="D30" s="228"/>
      <c r="E30" s="228"/>
      <c r="F30" s="228"/>
      <c r="G30" s="228"/>
    </row>
    <row r="31" spans="1:7" ht="15">
      <c r="A31" s="63" t="s">
        <v>82</v>
      </c>
      <c r="B31" s="67">
        <v>33.78</v>
      </c>
      <c r="C31" s="67">
        <v>70.99</v>
      </c>
      <c r="D31" s="67">
        <v>62.08</v>
      </c>
      <c r="E31" s="67">
        <v>68.25</v>
      </c>
      <c r="F31" s="67">
        <v>28.57</v>
      </c>
      <c r="G31" s="61"/>
    </row>
    <row r="32" spans="1:7" ht="15">
      <c r="A32" s="63" t="s">
        <v>83</v>
      </c>
      <c r="B32" s="67">
        <v>25.31</v>
      </c>
      <c r="C32" s="67">
        <v>60.5</v>
      </c>
      <c r="D32" s="67">
        <v>55.2</v>
      </c>
      <c r="E32" s="67">
        <v>59.49</v>
      </c>
      <c r="F32" s="67">
        <v>24.23</v>
      </c>
      <c r="G32" s="61"/>
    </row>
    <row r="33" spans="1:7" ht="15">
      <c r="A33" s="63" t="s">
        <v>84</v>
      </c>
      <c r="B33" s="67">
        <v>8.28</v>
      </c>
      <c r="C33" s="67">
        <v>9.83</v>
      </c>
      <c r="D33" s="67">
        <v>6.08</v>
      </c>
      <c r="E33" s="67">
        <v>7.78</v>
      </c>
      <c r="F33" s="67">
        <v>3.46</v>
      </c>
      <c r="G33" s="61"/>
    </row>
    <row r="34" spans="1:7" ht="15">
      <c r="A34" s="63" t="s">
        <v>85</v>
      </c>
      <c r="B34" s="67">
        <v>24.65</v>
      </c>
      <c r="C34" s="67">
        <v>13.98</v>
      </c>
      <c r="D34" s="67">
        <v>9.92</v>
      </c>
      <c r="E34" s="67">
        <v>11.56</v>
      </c>
      <c r="F34" s="67">
        <v>12.51</v>
      </c>
      <c r="G34" s="61"/>
    </row>
    <row r="35" spans="1:7" ht="15">
      <c r="A35" s="63" t="s">
        <v>86</v>
      </c>
      <c r="B35" s="67">
        <v>0.18</v>
      </c>
      <c r="C35" s="67">
        <v>0.66</v>
      </c>
      <c r="D35" s="67">
        <v>0.8</v>
      </c>
      <c r="E35" s="67">
        <v>0.98</v>
      </c>
      <c r="F35" s="67">
        <v>0.88</v>
      </c>
      <c r="G35" s="61"/>
    </row>
    <row r="36" spans="1:7" ht="15">
      <c r="A36" s="63" t="s">
        <v>87</v>
      </c>
      <c r="B36" s="67">
        <v>0.53</v>
      </c>
      <c r="C36" s="67">
        <v>0.93</v>
      </c>
      <c r="D36" s="67">
        <v>1.29</v>
      </c>
      <c r="E36" s="67">
        <v>1.44</v>
      </c>
      <c r="F36" s="67">
        <v>3.08</v>
      </c>
      <c r="G36" s="61"/>
    </row>
    <row r="37" spans="1:7" ht="15">
      <c r="A37" s="63" t="s">
        <v>88</v>
      </c>
      <c r="B37" s="67">
        <v>193.08</v>
      </c>
      <c r="C37" s="67">
        <v>202</v>
      </c>
      <c r="D37" s="67">
        <v>176.44</v>
      </c>
      <c r="E37" s="67">
        <v>195.03</v>
      </c>
      <c r="F37" s="67">
        <v>178.38</v>
      </c>
      <c r="G37" s="61"/>
    </row>
    <row r="38" spans="1:7" ht="15">
      <c r="A38" s="63" t="s">
        <v>89</v>
      </c>
      <c r="B38" s="67">
        <v>100</v>
      </c>
      <c r="C38" s="67">
        <v>100</v>
      </c>
      <c r="D38" s="67">
        <v>99.98</v>
      </c>
      <c r="E38" s="67">
        <v>99.73</v>
      </c>
      <c r="F38" s="67">
        <v>100</v>
      </c>
      <c r="G38" s="61"/>
    </row>
    <row r="39" spans="1:7" ht="15">
      <c r="A39" s="63" t="s">
        <v>90</v>
      </c>
      <c r="B39" s="67">
        <v>100</v>
      </c>
      <c r="C39" s="67">
        <v>79.31</v>
      </c>
      <c r="D39" s="67">
        <v>90.55</v>
      </c>
      <c r="E39" s="67">
        <v>100</v>
      </c>
      <c r="F39" s="67">
        <v>45.71</v>
      </c>
      <c r="G39" s="67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workbookViewId="0" topLeftCell="A50">
      <selection activeCell="L6" sqref="L6"/>
    </sheetView>
  </sheetViews>
  <sheetFormatPr defaultColWidth="9.140625" defaultRowHeight="15"/>
  <cols>
    <col min="1" max="1" width="5.00390625" style="51" customWidth="1"/>
    <col min="2" max="2" width="13.7109375" style="51" customWidth="1"/>
    <col min="3" max="3" width="27.00390625" style="80" customWidth="1"/>
    <col min="4" max="4" width="16.28125" style="51" customWidth="1"/>
    <col min="5" max="6" width="9.140625" style="51" customWidth="1"/>
    <col min="7" max="7" width="10.7109375" style="51" customWidth="1"/>
    <col min="8" max="8" width="11.7109375" style="51" customWidth="1"/>
    <col min="9" max="9" width="15.7109375" style="51" customWidth="1"/>
    <col min="10" max="10" width="15.28125" style="51" customWidth="1"/>
    <col min="11" max="11" width="13.8515625" style="0" customWidth="1"/>
    <col min="12" max="12" width="16.8515625" style="84" customWidth="1"/>
    <col min="13" max="16384" width="9.140625" style="51" customWidth="1"/>
  </cols>
  <sheetData>
    <row r="1" spans="1:11" ht="23.25" customHeight="1">
      <c r="A1" s="234" t="s">
        <v>276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</row>
    <row r="2" spans="1:11" s="75" customFormat="1" ht="48" customHeight="1">
      <c r="A2" s="76" t="s">
        <v>244</v>
      </c>
      <c r="B2" s="76" t="s">
        <v>245</v>
      </c>
      <c r="C2" s="81" t="s">
        <v>246</v>
      </c>
      <c r="D2" s="76"/>
      <c r="E2" s="76" t="s">
        <v>241</v>
      </c>
      <c r="F2" s="76" t="s">
        <v>242</v>
      </c>
      <c r="G2" s="76" t="s">
        <v>243</v>
      </c>
      <c r="H2" s="76" t="s">
        <v>277</v>
      </c>
      <c r="I2" s="76" t="s">
        <v>282</v>
      </c>
      <c r="J2" s="76" t="s">
        <v>271</v>
      </c>
      <c r="K2" s="76" t="s">
        <v>247</v>
      </c>
    </row>
    <row r="3" spans="1:11" s="75" customFormat="1" ht="16.5" customHeight="1">
      <c r="A3" s="76"/>
      <c r="B3" s="76"/>
      <c r="C3" s="81"/>
      <c r="D3" s="76" t="s">
        <v>283</v>
      </c>
      <c r="E3" s="76" t="s">
        <v>278</v>
      </c>
      <c r="F3" s="76" t="s">
        <v>278</v>
      </c>
      <c r="G3" s="76" t="s">
        <v>278</v>
      </c>
      <c r="H3" s="76" t="s">
        <v>279</v>
      </c>
      <c r="I3" s="76" t="s">
        <v>280</v>
      </c>
      <c r="J3" s="76" t="s">
        <v>281</v>
      </c>
      <c r="K3" s="76" t="s">
        <v>281</v>
      </c>
    </row>
    <row r="4" spans="1:11" ht="15" customHeight="1">
      <c r="A4" s="53">
        <v>1</v>
      </c>
      <c r="B4" s="53" t="s">
        <v>184</v>
      </c>
      <c r="C4" s="77" t="s">
        <v>119</v>
      </c>
      <c r="D4" s="54" t="s">
        <v>185</v>
      </c>
      <c r="E4" s="51">
        <v>25</v>
      </c>
      <c r="F4" s="51">
        <v>25</v>
      </c>
      <c r="G4" s="51">
        <v>3</v>
      </c>
      <c r="H4" s="82">
        <f aca="true" t="shared" si="0" ref="H4:H35">(E4+(E4-(2*G4*0.1)*(G4/0.3-1)))/2*(F4+(F4-(2*G4*0.1)*(G4/0.3-1)))/2*G4</f>
        <v>1491.8700000000001</v>
      </c>
      <c r="I4" s="82">
        <f>0.75*(H4/0.15)/10000</f>
        <v>0.745935</v>
      </c>
      <c r="J4" s="52">
        <f>I4*2</f>
        <v>1.49187</v>
      </c>
      <c r="K4" s="52">
        <f>+J4+I4</f>
        <v>2.237805</v>
      </c>
    </row>
    <row r="5" spans="1:11" ht="15" customHeight="1">
      <c r="A5" s="53">
        <v>2</v>
      </c>
      <c r="B5" s="53" t="s">
        <v>184</v>
      </c>
      <c r="C5" s="77" t="s">
        <v>120</v>
      </c>
      <c r="D5" s="54" t="s">
        <v>187</v>
      </c>
      <c r="E5" s="74">
        <v>40</v>
      </c>
      <c r="F5" s="74">
        <v>40</v>
      </c>
      <c r="G5" s="51">
        <v>3</v>
      </c>
      <c r="H5" s="82">
        <f t="shared" si="0"/>
        <v>4173.869999999999</v>
      </c>
      <c r="I5" s="82">
        <f aca="true" t="shared" si="1" ref="I5:I68">0.75*(H5/0.15)/10000</f>
        <v>2.086935</v>
      </c>
      <c r="J5" s="52">
        <f aca="true" t="shared" si="2" ref="J5:J68">I5*2</f>
        <v>4.17387</v>
      </c>
      <c r="K5" s="52">
        <f aca="true" t="shared" si="3" ref="K5:K68">+J5+I5</f>
        <v>6.2608049999999995</v>
      </c>
    </row>
    <row r="6" spans="1:11" ht="15">
      <c r="A6" s="53">
        <v>3</v>
      </c>
      <c r="B6" s="53" t="s">
        <v>184</v>
      </c>
      <c r="C6" s="77" t="s">
        <v>121</v>
      </c>
      <c r="D6" s="54" t="s">
        <v>186</v>
      </c>
      <c r="E6" s="51">
        <v>30</v>
      </c>
      <c r="F6" s="51">
        <v>30</v>
      </c>
      <c r="G6" s="51">
        <v>3</v>
      </c>
      <c r="H6" s="82">
        <f t="shared" si="0"/>
        <v>2235.8700000000003</v>
      </c>
      <c r="I6" s="82">
        <f t="shared" si="1"/>
        <v>1.1179350000000001</v>
      </c>
      <c r="J6" s="52">
        <f t="shared" si="2"/>
        <v>2.2358700000000002</v>
      </c>
      <c r="K6" s="52">
        <f t="shared" si="3"/>
        <v>3.3538050000000004</v>
      </c>
    </row>
    <row r="7" spans="1:11" ht="15">
      <c r="A7" s="53">
        <v>4</v>
      </c>
      <c r="B7" s="53" t="s">
        <v>184</v>
      </c>
      <c r="C7" s="77" t="s">
        <v>121</v>
      </c>
      <c r="D7" s="54" t="s">
        <v>185</v>
      </c>
      <c r="E7" s="51">
        <v>23</v>
      </c>
      <c r="F7" s="51">
        <v>23</v>
      </c>
      <c r="G7" s="51">
        <v>3</v>
      </c>
      <c r="H7" s="82">
        <f t="shared" si="0"/>
        <v>1236.27</v>
      </c>
      <c r="I7" s="82">
        <f t="shared" si="1"/>
        <v>0.618135</v>
      </c>
      <c r="J7" s="52">
        <f t="shared" si="2"/>
        <v>1.23627</v>
      </c>
      <c r="K7" s="52">
        <f t="shared" si="3"/>
        <v>1.8544049999999999</v>
      </c>
    </row>
    <row r="8" spans="1:11" ht="15">
      <c r="A8" s="53">
        <v>5</v>
      </c>
      <c r="B8" s="53" t="s">
        <v>184</v>
      </c>
      <c r="C8" s="77" t="s">
        <v>122</v>
      </c>
      <c r="D8" s="54" t="s">
        <v>187</v>
      </c>
      <c r="E8" s="51">
        <v>40</v>
      </c>
      <c r="F8" s="51">
        <v>40</v>
      </c>
      <c r="G8" s="51">
        <v>3</v>
      </c>
      <c r="H8" s="82">
        <f t="shared" si="0"/>
        <v>4173.869999999999</v>
      </c>
      <c r="I8" s="82">
        <f t="shared" si="1"/>
        <v>2.086935</v>
      </c>
      <c r="J8" s="52">
        <f t="shared" si="2"/>
        <v>4.17387</v>
      </c>
      <c r="K8" s="52">
        <f t="shared" si="3"/>
        <v>6.2608049999999995</v>
      </c>
    </row>
    <row r="9" spans="1:11" ht="15">
      <c r="A9" s="53">
        <v>6</v>
      </c>
      <c r="B9" s="53" t="s">
        <v>184</v>
      </c>
      <c r="C9" s="77" t="s">
        <v>120</v>
      </c>
      <c r="D9" s="54" t="s">
        <v>186</v>
      </c>
      <c r="E9" s="51">
        <v>30</v>
      </c>
      <c r="F9" s="51">
        <v>30</v>
      </c>
      <c r="G9" s="51">
        <v>3</v>
      </c>
      <c r="H9" s="82">
        <f t="shared" si="0"/>
        <v>2235.8700000000003</v>
      </c>
      <c r="I9" s="82">
        <f t="shared" si="1"/>
        <v>1.1179350000000001</v>
      </c>
      <c r="J9" s="52">
        <f t="shared" si="2"/>
        <v>2.2358700000000002</v>
      </c>
      <c r="K9" s="52">
        <f t="shared" si="3"/>
        <v>3.3538050000000004</v>
      </c>
    </row>
    <row r="10" spans="1:11" ht="15">
      <c r="A10" s="53">
        <v>7</v>
      </c>
      <c r="B10" s="53" t="s">
        <v>184</v>
      </c>
      <c r="C10" s="77" t="s">
        <v>123</v>
      </c>
      <c r="D10" s="54" t="s">
        <v>185</v>
      </c>
      <c r="E10" s="51">
        <v>23</v>
      </c>
      <c r="F10" s="51">
        <v>23</v>
      </c>
      <c r="G10" s="51">
        <v>3</v>
      </c>
      <c r="H10" s="82">
        <f t="shared" si="0"/>
        <v>1236.27</v>
      </c>
      <c r="I10" s="82">
        <f t="shared" si="1"/>
        <v>0.618135</v>
      </c>
      <c r="J10" s="52">
        <f t="shared" si="2"/>
        <v>1.23627</v>
      </c>
      <c r="K10" s="52">
        <f t="shared" si="3"/>
        <v>1.8544049999999999</v>
      </c>
    </row>
    <row r="11" spans="1:11" ht="15">
      <c r="A11" s="53">
        <v>8</v>
      </c>
      <c r="B11" s="53" t="s">
        <v>184</v>
      </c>
      <c r="C11" s="77" t="s">
        <v>124</v>
      </c>
      <c r="D11" s="54" t="s">
        <v>186</v>
      </c>
      <c r="E11" s="51">
        <v>30</v>
      </c>
      <c r="F11" s="51">
        <v>30</v>
      </c>
      <c r="G11" s="51">
        <v>3</v>
      </c>
      <c r="H11" s="82">
        <f t="shared" si="0"/>
        <v>2235.8700000000003</v>
      </c>
      <c r="I11" s="82">
        <f t="shared" si="1"/>
        <v>1.1179350000000001</v>
      </c>
      <c r="J11" s="52">
        <f t="shared" si="2"/>
        <v>2.2358700000000002</v>
      </c>
      <c r="K11" s="52">
        <f t="shared" si="3"/>
        <v>3.3538050000000004</v>
      </c>
    </row>
    <row r="12" spans="1:11" ht="15">
      <c r="A12" s="53">
        <v>9</v>
      </c>
      <c r="B12" s="53" t="s">
        <v>184</v>
      </c>
      <c r="C12" s="77" t="s">
        <v>125</v>
      </c>
      <c r="D12" s="54" t="s">
        <v>186</v>
      </c>
      <c r="E12" s="51">
        <v>30</v>
      </c>
      <c r="F12" s="51">
        <v>30</v>
      </c>
      <c r="G12" s="51">
        <v>3</v>
      </c>
      <c r="H12" s="82">
        <f t="shared" si="0"/>
        <v>2235.8700000000003</v>
      </c>
      <c r="I12" s="82">
        <f t="shared" si="1"/>
        <v>1.1179350000000001</v>
      </c>
      <c r="J12" s="52">
        <f t="shared" si="2"/>
        <v>2.2358700000000002</v>
      </c>
      <c r="K12" s="52">
        <f t="shared" si="3"/>
        <v>3.3538050000000004</v>
      </c>
    </row>
    <row r="13" spans="1:11" ht="15">
      <c r="A13" s="53">
        <v>10</v>
      </c>
      <c r="B13" s="53" t="s">
        <v>184</v>
      </c>
      <c r="C13" s="77" t="s">
        <v>126</v>
      </c>
      <c r="D13" s="54" t="s">
        <v>186</v>
      </c>
      <c r="E13" s="51">
        <v>30</v>
      </c>
      <c r="F13" s="51">
        <v>30</v>
      </c>
      <c r="G13" s="51">
        <v>3</v>
      </c>
      <c r="H13" s="82">
        <f t="shared" si="0"/>
        <v>2235.8700000000003</v>
      </c>
      <c r="I13" s="82">
        <f t="shared" si="1"/>
        <v>1.1179350000000001</v>
      </c>
      <c r="J13" s="52">
        <f t="shared" si="2"/>
        <v>2.2358700000000002</v>
      </c>
      <c r="K13" s="52">
        <f t="shared" si="3"/>
        <v>3.3538050000000004</v>
      </c>
    </row>
    <row r="14" spans="1:11" ht="15">
      <c r="A14" s="53">
        <v>11</v>
      </c>
      <c r="B14" s="53" t="s">
        <v>184</v>
      </c>
      <c r="C14" s="77" t="s">
        <v>127</v>
      </c>
      <c r="D14" s="54" t="s">
        <v>187</v>
      </c>
      <c r="E14" s="51">
        <v>40</v>
      </c>
      <c r="F14" s="51">
        <v>40</v>
      </c>
      <c r="G14" s="51">
        <v>3</v>
      </c>
      <c r="H14" s="82">
        <f t="shared" si="0"/>
        <v>4173.869999999999</v>
      </c>
      <c r="I14" s="82">
        <f t="shared" si="1"/>
        <v>2.086935</v>
      </c>
      <c r="J14" s="52">
        <f t="shared" si="2"/>
        <v>4.17387</v>
      </c>
      <c r="K14" s="52">
        <f t="shared" si="3"/>
        <v>6.2608049999999995</v>
      </c>
    </row>
    <row r="15" spans="1:11" ht="15">
      <c r="A15" s="53">
        <v>12</v>
      </c>
      <c r="B15" s="53" t="s">
        <v>184</v>
      </c>
      <c r="C15" s="77" t="s">
        <v>128</v>
      </c>
      <c r="D15" s="54" t="s">
        <v>187</v>
      </c>
      <c r="E15" s="51">
        <v>40</v>
      </c>
      <c r="F15" s="51">
        <v>40</v>
      </c>
      <c r="G15" s="51">
        <v>3</v>
      </c>
      <c r="H15" s="82">
        <f t="shared" si="0"/>
        <v>4173.869999999999</v>
      </c>
      <c r="I15" s="82">
        <f t="shared" si="1"/>
        <v>2.086935</v>
      </c>
      <c r="J15" s="52">
        <f t="shared" si="2"/>
        <v>4.17387</v>
      </c>
      <c r="K15" s="52">
        <f t="shared" si="3"/>
        <v>6.2608049999999995</v>
      </c>
    </row>
    <row r="16" spans="1:11" ht="15">
      <c r="A16" s="53">
        <v>13</v>
      </c>
      <c r="B16" s="53" t="s">
        <v>184</v>
      </c>
      <c r="C16" s="77" t="s">
        <v>129</v>
      </c>
      <c r="D16" s="55" t="s">
        <v>186</v>
      </c>
      <c r="E16" s="51">
        <v>30</v>
      </c>
      <c r="F16" s="51">
        <v>30</v>
      </c>
      <c r="G16" s="51">
        <v>3</v>
      </c>
      <c r="H16" s="82">
        <f t="shared" si="0"/>
        <v>2235.8700000000003</v>
      </c>
      <c r="I16" s="82">
        <f t="shared" si="1"/>
        <v>1.1179350000000001</v>
      </c>
      <c r="J16" s="52">
        <f t="shared" si="2"/>
        <v>2.2358700000000002</v>
      </c>
      <c r="K16" s="52">
        <f t="shared" si="3"/>
        <v>3.3538050000000004</v>
      </c>
    </row>
    <row r="17" spans="1:11" ht="15">
      <c r="A17" s="53">
        <v>14</v>
      </c>
      <c r="B17" s="53" t="s">
        <v>184</v>
      </c>
      <c r="C17" s="77" t="s">
        <v>130</v>
      </c>
      <c r="D17" s="55" t="s">
        <v>185</v>
      </c>
      <c r="E17" s="51">
        <v>23</v>
      </c>
      <c r="F17" s="51">
        <v>23</v>
      </c>
      <c r="G17" s="51">
        <v>3</v>
      </c>
      <c r="H17" s="82">
        <f t="shared" si="0"/>
        <v>1236.27</v>
      </c>
      <c r="I17" s="82">
        <f t="shared" si="1"/>
        <v>0.618135</v>
      </c>
      <c r="J17" s="52">
        <f t="shared" si="2"/>
        <v>1.23627</v>
      </c>
      <c r="K17" s="52">
        <f t="shared" si="3"/>
        <v>1.8544049999999999</v>
      </c>
    </row>
    <row r="18" spans="1:11" ht="15">
      <c r="A18" s="53">
        <v>15</v>
      </c>
      <c r="B18" s="53" t="s">
        <v>184</v>
      </c>
      <c r="C18" s="77" t="s">
        <v>131</v>
      </c>
      <c r="D18" s="55" t="s">
        <v>186</v>
      </c>
      <c r="E18" s="51">
        <v>30</v>
      </c>
      <c r="F18" s="51">
        <v>30</v>
      </c>
      <c r="G18" s="51">
        <v>3</v>
      </c>
      <c r="H18" s="82">
        <f t="shared" si="0"/>
        <v>2235.8700000000003</v>
      </c>
      <c r="I18" s="82">
        <f t="shared" si="1"/>
        <v>1.1179350000000001</v>
      </c>
      <c r="J18" s="52">
        <f t="shared" si="2"/>
        <v>2.2358700000000002</v>
      </c>
      <c r="K18" s="52">
        <f t="shared" si="3"/>
        <v>3.3538050000000004</v>
      </c>
    </row>
    <row r="19" spans="1:11" ht="15">
      <c r="A19" s="53">
        <v>16</v>
      </c>
      <c r="B19" s="53" t="s">
        <v>184</v>
      </c>
      <c r="C19" s="77" t="s">
        <v>132</v>
      </c>
      <c r="D19" s="55" t="s">
        <v>185</v>
      </c>
      <c r="E19" s="51">
        <v>23</v>
      </c>
      <c r="F19" s="51">
        <v>23</v>
      </c>
      <c r="G19" s="51">
        <v>3</v>
      </c>
      <c r="H19" s="82">
        <f t="shared" si="0"/>
        <v>1236.27</v>
      </c>
      <c r="I19" s="82">
        <f t="shared" si="1"/>
        <v>0.618135</v>
      </c>
      <c r="J19" s="52">
        <f t="shared" si="2"/>
        <v>1.23627</v>
      </c>
      <c r="K19" s="52">
        <f t="shared" si="3"/>
        <v>1.8544049999999999</v>
      </c>
    </row>
    <row r="20" spans="1:11" ht="15">
      <c r="A20" s="53">
        <v>17</v>
      </c>
      <c r="B20" s="53" t="s">
        <v>184</v>
      </c>
      <c r="C20" s="77" t="s">
        <v>133</v>
      </c>
      <c r="D20" s="55" t="s">
        <v>186</v>
      </c>
      <c r="E20" s="51">
        <v>30</v>
      </c>
      <c r="F20" s="51">
        <v>30</v>
      </c>
      <c r="G20" s="51">
        <v>3</v>
      </c>
      <c r="H20" s="82">
        <f t="shared" si="0"/>
        <v>2235.8700000000003</v>
      </c>
      <c r="I20" s="82">
        <f t="shared" si="1"/>
        <v>1.1179350000000001</v>
      </c>
      <c r="J20" s="52">
        <f t="shared" si="2"/>
        <v>2.2358700000000002</v>
      </c>
      <c r="K20" s="52">
        <f t="shared" si="3"/>
        <v>3.3538050000000004</v>
      </c>
    </row>
    <row r="21" spans="1:11" ht="15">
      <c r="A21" s="53">
        <v>18</v>
      </c>
      <c r="B21" s="53" t="s">
        <v>184</v>
      </c>
      <c r="C21" s="77" t="s">
        <v>134</v>
      </c>
      <c r="D21" s="55" t="s">
        <v>186</v>
      </c>
      <c r="E21" s="51">
        <v>30</v>
      </c>
      <c r="F21" s="51">
        <v>30</v>
      </c>
      <c r="G21" s="51">
        <v>3</v>
      </c>
      <c r="H21" s="82">
        <f t="shared" si="0"/>
        <v>2235.8700000000003</v>
      </c>
      <c r="I21" s="82">
        <f t="shared" si="1"/>
        <v>1.1179350000000001</v>
      </c>
      <c r="J21" s="52">
        <f t="shared" si="2"/>
        <v>2.2358700000000002</v>
      </c>
      <c r="K21" s="52">
        <f t="shared" si="3"/>
        <v>3.3538050000000004</v>
      </c>
    </row>
    <row r="22" spans="1:11" ht="15">
      <c r="A22" s="53">
        <v>19</v>
      </c>
      <c r="B22" s="53" t="s">
        <v>184</v>
      </c>
      <c r="C22" s="77" t="s">
        <v>135</v>
      </c>
      <c r="D22" s="55" t="s">
        <v>185</v>
      </c>
      <c r="E22" s="51">
        <v>23</v>
      </c>
      <c r="F22" s="51">
        <v>23</v>
      </c>
      <c r="G22" s="51">
        <v>3</v>
      </c>
      <c r="H22" s="82">
        <f t="shared" si="0"/>
        <v>1236.27</v>
      </c>
      <c r="I22" s="82">
        <f t="shared" si="1"/>
        <v>0.618135</v>
      </c>
      <c r="J22" s="52">
        <f t="shared" si="2"/>
        <v>1.23627</v>
      </c>
      <c r="K22" s="52">
        <f t="shared" si="3"/>
        <v>1.8544049999999999</v>
      </c>
    </row>
    <row r="23" spans="1:11" ht="15">
      <c r="A23" s="53">
        <v>20</v>
      </c>
      <c r="B23" s="53" t="s">
        <v>184</v>
      </c>
      <c r="C23" s="77" t="s">
        <v>136</v>
      </c>
      <c r="D23" s="55" t="s">
        <v>186</v>
      </c>
      <c r="E23" s="51">
        <v>30</v>
      </c>
      <c r="F23" s="51">
        <v>30</v>
      </c>
      <c r="G23" s="51">
        <v>3</v>
      </c>
      <c r="H23" s="82">
        <f t="shared" si="0"/>
        <v>2235.8700000000003</v>
      </c>
      <c r="I23" s="82">
        <f t="shared" si="1"/>
        <v>1.1179350000000001</v>
      </c>
      <c r="J23" s="52">
        <f t="shared" si="2"/>
        <v>2.2358700000000002</v>
      </c>
      <c r="K23" s="52">
        <f t="shared" si="3"/>
        <v>3.3538050000000004</v>
      </c>
    </row>
    <row r="24" spans="1:11" ht="15.75">
      <c r="A24" s="53">
        <v>21</v>
      </c>
      <c r="B24" s="53" t="s">
        <v>184</v>
      </c>
      <c r="C24" s="56" t="s">
        <v>137</v>
      </c>
      <c r="D24" s="55" t="s">
        <v>186</v>
      </c>
      <c r="E24" s="51">
        <v>30</v>
      </c>
      <c r="F24" s="51">
        <v>30</v>
      </c>
      <c r="G24" s="51">
        <v>3</v>
      </c>
      <c r="H24" s="82">
        <f t="shared" si="0"/>
        <v>2235.8700000000003</v>
      </c>
      <c r="I24" s="82">
        <f t="shared" si="1"/>
        <v>1.1179350000000001</v>
      </c>
      <c r="J24" s="52">
        <f t="shared" si="2"/>
        <v>2.2358700000000002</v>
      </c>
      <c r="K24" s="52">
        <f t="shared" si="3"/>
        <v>3.3538050000000004</v>
      </c>
    </row>
    <row r="25" spans="1:11" ht="15.75">
      <c r="A25" s="53">
        <v>22</v>
      </c>
      <c r="B25" s="53" t="s">
        <v>184</v>
      </c>
      <c r="C25" s="56" t="s">
        <v>138</v>
      </c>
      <c r="D25" s="56" t="s">
        <v>186</v>
      </c>
      <c r="E25" s="51">
        <v>30</v>
      </c>
      <c r="F25" s="51">
        <v>30</v>
      </c>
      <c r="G25" s="51">
        <v>3</v>
      </c>
      <c r="H25" s="82">
        <f t="shared" si="0"/>
        <v>2235.8700000000003</v>
      </c>
      <c r="I25" s="82">
        <f t="shared" si="1"/>
        <v>1.1179350000000001</v>
      </c>
      <c r="J25" s="52">
        <f t="shared" si="2"/>
        <v>2.2358700000000002</v>
      </c>
      <c r="K25" s="52">
        <f t="shared" si="3"/>
        <v>3.3538050000000004</v>
      </c>
    </row>
    <row r="26" spans="1:11" ht="15.75">
      <c r="A26" s="53">
        <v>23</v>
      </c>
      <c r="B26" s="53" t="s">
        <v>184</v>
      </c>
      <c r="C26" s="56" t="s">
        <v>139</v>
      </c>
      <c r="D26" s="56" t="s">
        <v>186</v>
      </c>
      <c r="E26" s="51">
        <v>30</v>
      </c>
      <c r="F26" s="51">
        <v>30</v>
      </c>
      <c r="G26" s="51">
        <v>3</v>
      </c>
      <c r="H26" s="82">
        <f t="shared" si="0"/>
        <v>2235.8700000000003</v>
      </c>
      <c r="I26" s="82">
        <f t="shared" si="1"/>
        <v>1.1179350000000001</v>
      </c>
      <c r="J26" s="52">
        <f t="shared" si="2"/>
        <v>2.2358700000000002</v>
      </c>
      <c r="K26" s="52">
        <f t="shared" si="3"/>
        <v>3.3538050000000004</v>
      </c>
    </row>
    <row r="27" spans="1:11" ht="15">
      <c r="A27" s="53">
        <v>24</v>
      </c>
      <c r="B27" s="53" t="s">
        <v>184</v>
      </c>
      <c r="C27" s="77" t="s">
        <v>140</v>
      </c>
      <c r="D27" s="55" t="s">
        <v>186</v>
      </c>
      <c r="E27" s="51">
        <v>30</v>
      </c>
      <c r="F27" s="51">
        <v>30</v>
      </c>
      <c r="G27" s="51">
        <v>3</v>
      </c>
      <c r="H27" s="82">
        <f t="shared" si="0"/>
        <v>2235.8700000000003</v>
      </c>
      <c r="I27" s="82">
        <f t="shared" si="1"/>
        <v>1.1179350000000001</v>
      </c>
      <c r="J27" s="52">
        <f t="shared" si="2"/>
        <v>2.2358700000000002</v>
      </c>
      <c r="K27" s="52">
        <f t="shared" si="3"/>
        <v>3.3538050000000004</v>
      </c>
    </row>
    <row r="28" spans="1:11" ht="15">
      <c r="A28" s="53">
        <v>25</v>
      </c>
      <c r="B28" s="53" t="s">
        <v>184</v>
      </c>
      <c r="C28" s="77" t="s">
        <v>141</v>
      </c>
      <c r="D28" s="55" t="s">
        <v>186</v>
      </c>
      <c r="E28" s="51">
        <v>30</v>
      </c>
      <c r="F28" s="51">
        <v>30</v>
      </c>
      <c r="G28" s="51">
        <v>3</v>
      </c>
      <c r="H28" s="82">
        <f t="shared" si="0"/>
        <v>2235.8700000000003</v>
      </c>
      <c r="I28" s="82">
        <f t="shared" si="1"/>
        <v>1.1179350000000001</v>
      </c>
      <c r="J28" s="52">
        <f t="shared" si="2"/>
        <v>2.2358700000000002</v>
      </c>
      <c r="K28" s="52">
        <f t="shared" si="3"/>
        <v>3.3538050000000004</v>
      </c>
    </row>
    <row r="29" spans="1:11" ht="15">
      <c r="A29" s="53">
        <v>26</v>
      </c>
      <c r="B29" s="53" t="s">
        <v>184</v>
      </c>
      <c r="C29" s="77" t="s">
        <v>142</v>
      </c>
      <c r="D29" s="55" t="s">
        <v>186</v>
      </c>
      <c r="E29" s="51">
        <v>30</v>
      </c>
      <c r="F29" s="51">
        <v>30</v>
      </c>
      <c r="G29" s="51">
        <v>3</v>
      </c>
      <c r="H29" s="82">
        <f t="shared" si="0"/>
        <v>2235.8700000000003</v>
      </c>
      <c r="I29" s="82">
        <f t="shared" si="1"/>
        <v>1.1179350000000001</v>
      </c>
      <c r="J29" s="52">
        <f t="shared" si="2"/>
        <v>2.2358700000000002</v>
      </c>
      <c r="K29" s="52">
        <f t="shared" si="3"/>
        <v>3.3538050000000004</v>
      </c>
    </row>
    <row r="30" spans="1:11" ht="15">
      <c r="A30" s="53">
        <v>27</v>
      </c>
      <c r="B30" s="53" t="s">
        <v>184</v>
      </c>
      <c r="C30" s="77" t="s">
        <v>143</v>
      </c>
      <c r="D30" s="55" t="s">
        <v>187</v>
      </c>
      <c r="E30" s="51">
        <v>40</v>
      </c>
      <c r="F30" s="51">
        <v>40</v>
      </c>
      <c r="G30" s="51">
        <v>3</v>
      </c>
      <c r="H30" s="82">
        <f t="shared" si="0"/>
        <v>4173.869999999999</v>
      </c>
      <c r="I30" s="82">
        <f t="shared" si="1"/>
        <v>2.086935</v>
      </c>
      <c r="J30" s="52">
        <f t="shared" si="2"/>
        <v>4.17387</v>
      </c>
      <c r="K30" s="52">
        <f t="shared" si="3"/>
        <v>6.2608049999999995</v>
      </c>
    </row>
    <row r="31" spans="1:11" ht="15">
      <c r="A31" s="53">
        <v>28</v>
      </c>
      <c r="B31" s="53" t="s">
        <v>184</v>
      </c>
      <c r="C31" s="77" t="s">
        <v>144</v>
      </c>
      <c r="D31" s="55" t="s">
        <v>187</v>
      </c>
      <c r="E31" s="51">
        <v>40</v>
      </c>
      <c r="F31" s="51">
        <v>40</v>
      </c>
      <c r="G31" s="51">
        <v>3</v>
      </c>
      <c r="H31" s="82">
        <f t="shared" si="0"/>
        <v>4173.869999999999</v>
      </c>
      <c r="I31" s="82">
        <f t="shared" si="1"/>
        <v>2.086935</v>
      </c>
      <c r="J31" s="52">
        <f t="shared" si="2"/>
        <v>4.17387</v>
      </c>
      <c r="K31" s="52">
        <f t="shared" si="3"/>
        <v>6.2608049999999995</v>
      </c>
    </row>
    <row r="32" spans="1:11" ht="15">
      <c r="A32" s="53">
        <v>29</v>
      </c>
      <c r="B32" s="53" t="s">
        <v>184</v>
      </c>
      <c r="C32" s="77" t="s">
        <v>145</v>
      </c>
      <c r="D32" s="55" t="s">
        <v>186</v>
      </c>
      <c r="E32" s="51">
        <v>30</v>
      </c>
      <c r="F32" s="51">
        <v>30</v>
      </c>
      <c r="G32" s="51">
        <v>3</v>
      </c>
      <c r="H32" s="82">
        <f t="shared" si="0"/>
        <v>2235.8700000000003</v>
      </c>
      <c r="I32" s="82">
        <f t="shared" si="1"/>
        <v>1.1179350000000001</v>
      </c>
      <c r="J32" s="52">
        <f t="shared" si="2"/>
        <v>2.2358700000000002</v>
      </c>
      <c r="K32" s="52">
        <f t="shared" si="3"/>
        <v>3.3538050000000004</v>
      </c>
    </row>
    <row r="33" spans="1:11" ht="15">
      <c r="A33" s="53">
        <v>30</v>
      </c>
      <c r="B33" s="53" t="s">
        <v>184</v>
      </c>
      <c r="C33" s="77" t="s">
        <v>145</v>
      </c>
      <c r="D33" s="55" t="s">
        <v>187</v>
      </c>
      <c r="E33" s="51">
        <v>40</v>
      </c>
      <c r="F33" s="51">
        <v>40</v>
      </c>
      <c r="G33" s="51">
        <v>3</v>
      </c>
      <c r="H33" s="82">
        <f t="shared" si="0"/>
        <v>4173.869999999999</v>
      </c>
      <c r="I33" s="82">
        <f t="shared" si="1"/>
        <v>2.086935</v>
      </c>
      <c r="J33" s="52">
        <f t="shared" si="2"/>
        <v>4.17387</v>
      </c>
      <c r="K33" s="52">
        <f t="shared" si="3"/>
        <v>6.2608049999999995</v>
      </c>
    </row>
    <row r="34" spans="1:11" ht="15">
      <c r="A34" s="53">
        <v>31</v>
      </c>
      <c r="B34" s="53" t="s">
        <v>184</v>
      </c>
      <c r="C34" s="77" t="s">
        <v>146</v>
      </c>
      <c r="D34" s="55" t="s">
        <v>185</v>
      </c>
      <c r="E34" s="51">
        <v>23</v>
      </c>
      <c r="F34" s="51">
        <v>23</v>
      </c>
      <c r="G34" s="51">
        <v>3</v>
      </c>
      <c r="H34" s="82">
        <f t="shared" si="0"/>
        <v>1236.27</v>
      </c>
      <c r="I34" s="82">
        <f t="shared" si="1"/>
        <v>0.618135</v>
      </c>
      <c r="J34" s="52">
        <f t="shared" si="2"/>
        <v>1.23627</v>
      </c>
      <c r="K34" s="52">
        <f t="shared" si="3"/>
        <v>1.8544049999999999</v>
      </c>
    </row>
    <row r="35" spans="1:11" ht="15">
      <c r="A35" s="53">
        <v>32</v>
      </c>
      <c r="B35" s="53" t="s">
        <v>184</v>
      </c>
      <c r="C35" s="77" t="s">
        <v>147</v>
      </c>
      <c r="D35" s="55" t="s">
        <v>185</v>
      </c>
      <c r="E35" s="51">
        <v>23</v>
      </c>
      <c r="F35" s="51">
        <v>23</v>
      </c>
      <c r="G35" s="51">
        <v>3</v>
      </c>
      <c r="H35" s="82">
        <f t="shared" si="0"/>
        <v>1236.27</v>
      </c>
      <c r="I35" s="82">
        <f t="shared" si="1"/>
        <v>0.618135</v>
      </c>
      <c r="J35" s="52">
        <f t="shared" si="2"/>
        <v>1.23627</v>
      </c>
      <c r="K35" s="52">
        <f t="shared" si="3"/>
        <v>1.8544049999999999</v>
      </c>
    </row>
    <row r="36" spans="1:11" ht="15">
      <c r="A36" s="53">
        <v>33</v>
      </c>
      <c r="B36" s="53" t="s">
        <v>184</v>
      </c>
      <c r="C36" s="77" t="s">
        <v>148</v>
      </c>
      <c r="D36" s="54" t="s">
        <v>185</v>
      </c>
      <c r="E36" s="51">
        <v>23</v>
      </c>
      <c r="F36" s="51">
        <v>23</v>
      </c>
      <c r="G36" s="51">
        <v>3</v>
      </c>
      <c r="H36" s="82">
        <f aca="true" t="shared" si="4" ref="H36:H67">(E36+(E36-(2*G36*0.1)*(G36/0.3-1)))/2*(F36+(F36-(2*G36*0.1)*(G36/0.3-1)))/2*G36</f>
        <v>1236.27</v>
      </c>
      <c r="I36" s="82">
        <f t="shared" si="1"/>
        <v>0.618135</v>
      </c>
      <c r="J36" s="52">
        <f t="shared" si="2"/>
        <v>1.23627</v>
      </c>
      <c r="K36" s="52">
        <f t="shared" si="3"/>
        <v>1.8544049999999999</v>
      </c>
    </row>
    <row r="37" spans="1:11" ht="15">
      <c r="A37" s="53">
        <v>34</v>
      </c>
      <c r="B37" s="53" t="s">
        <v>184</v>
      </c>
      <c r="C37" s="77" t="s">
        <v>148</v>
      </c>
      <c r="D37" s="54" t="s">
        <v>185</v>
      </c>
      <c r="E37" s="51">
        <v>23</v>
      </c>
      <c r="F37" s="51">
        <v>23</v>
      </c>
      <c r="G37" s="51">
        <v>3</v>
      </c>
      <c r="H37" s="82">
        <f t="shared" si="4"/>
        <v>1236.27</v>
      </c>
      <c r="I37" s="82">
        <f t="shared" si="1"/>
        <v>0.618135</v>
      </c>
      <c r="J37" s="52">
        <f t="shared" si="2"/>
        <v>1.23627</v>
      </c>
      <c r="K37" s="52">
        <f t="shared" si="3"/>
        <v>1.8544049999999999</v>
      </c>
    </row>
    <row r="38" spans="1:11" ht="15">
      <c r="A38" s="53">
        <v>35</v>
      </c>
      <c r="B38" s="53" t="s">
        <v>184</v>
      </c>
      <c r="C38" s="77" t="s">
        <v>149</v>
      </c>
      <c r="D38" s="54" t="s">
        <v>185</v>
      </c>
      <c r="E38" s="51">
        <v>23</v>
      </c>
      <c r="F38" s="51">
        <v>23</v>
      </c>
      <c r="G38" s="51">
        <v>3</v>
      </c>
      <c r="H38" s="82">
        <f t="shared" si="4"/>
        <v>1236.27</v>
      </c>
      <c r="I38" s="82">
        <f t="shared" si="1"/>
        <v>0.618135</v>
      </c>
      <c r="J38" s="52">
        <f t="shared" si="2"/>
        <v>1.23627</v>
      </c>
      <c r="K38" s="52">
        <f t="shared" si="3"/>
        <v>1.8544049999999999</v>
      </c>
    </row>
    <row r="39" spans="1:11" ht="15">
      <c r="A39" s="53">
        <v>36</v>
      </c>
      <c r="B39" s="53" t="s">
        <v>184</v>
      </c>
      <c r="C39" s="77" t="s">
        <v>149</v>
      </c>
      <c r="D39" s="54" t="s">
        <v>187</v>
      </c>
      <c r="E39" s="51">
        <v>40</v>
      </c>
      <c r="F39" s="51">
        <v>40</v>
      </c>
      <c r="G39" s="51">
        <v>3</v>
      </c>
      <c r="H39" s="82">
        <f t="shared" si="4"/>
        <v>4173.869999999999</v>
      </c>
      <c r="I39" s="82">
        <f t="shared" si="1"/>
        <v>2.086935</v>
      </c>
      <c r="J39" s="52">
        <f t="shared" si="2"/>
        <v>4.17387</v>
      </c>
      <c r="K39" s="52">
        <f t="shared" si="3"/>
        <v>6.2608049999999995</v>
      </c>
    </row>
    <row r="40" spans="1:11" ht="15">
      <c r="A40" s="53">
        <v>37</v>
      </c>
      <c r="B40" s="53" t="s">
        <v>184</v>
      </c>
      <c r="C40" s="77" t="s">
        <v>150</v>
      </c>
      <c r="D40" s="54" t="s">
        <v>186</v>
      </c>
      <c r="E40" s="51">
        <v>30</v>
      </c>
      <c r="F40" s="51">
        <v>30</v>
      </c>
      <c r="G40" s="51">
        <v>3</v>
      </c>
      <c r="H40" s="82">
        <f t="shared" si="4"/>
        <v>2235.8700000000003</v>
      </c>
      <c r="I40" s="82">
        <f t="shared" si="1"/>
        <v>1.1179350000000001</v>
      </c>
      <c r="J40" s="52">
        <f t="shared" si="2"/>
        <v>2.2358700000000002</v>
      </c>
      <c r="K40" s="52">
        <f t="shared" si="3"/>
        <v>3.3538050000000004</v>
      </c>
    </row>
    <row r="41" spans="1:11" ht="15">
      <c r="A41" s="53">
        <v>38</v>
      </c>
      <c r="B41" s="53" t="s">
        <v>184</v>
      </c>
      <c r="C41" s="77" t="s">
        <v>151</v>
      </c>
      <c r="D41" s="54" t="s">
        <v>186</v>
      </c>
      <c r="E41" s="51">
        <v>30</v>
      </c>
      <c r="F41" s="51">
        <v>30</v>
      </c>
      <c r="G41" s="51">
        <v>3</v>
      </c>
      <c r="H41" s="82">
        <f t="shared" si="4"/>
        <v>2235.8700000000003</v>
      </c>
      <c r="I41" s="82">
        <f t="shared" si="1"/>
        <v>1.1179350000000001</v>
      </c>
      <c r="J41" s="52">
        <f t="shared" si="2"/>
        <v>2.2358700000000002</v>
      </c>
      <c r="K41" s="52">
        <f t="shared" si="3"/>
        <v>3.3538050000000004</v>
      </c>
    </row>
    <row r="42" spans="1:11" ht="15">
      <c r="A42" s="53">
        <v>39</v>
      </c>
      <c r="B42" s="53" t="s">
        <v>184</v>
      </c>
      <c r="C42" s="77" t="s">
        <v>152</v>
      </c>
      <c r="D42" s="54" t="s">
        <v>187</v>
      </c>
      <c r="E42" s="51">
        <v>40</v>
      </c>
      <c r="F42" s="51">
        <v>40</v>
      </c>
      <c r="G42" s="51">
        <v>3</v>
      </c>
      <c r="H42" s="82">
        <f t="shared" si="4"/>
        <v>4173.869999999999</v>
      </c>
      <c r="I42" s="82">
        <f t="shared" si="1"/>
        <v>2.086935</v>
      </c>
      <c r="J42" s="52">
        <f t="shared" si="2"/>
        <v>4.17387</v>
      </c>
      <c r="K42" s="52">
        <f t="shared" si="3"/>
        <v>6.2608049999999995</v>
      </c>
    </row>
    <row r="43" spans="1:11" ht="15">
      <c r="A43" s="53">
        <v>40</v>
      </c>
      <c r="B43" s="53" t="s">
        <v>184</v>
      </c>
      <c r="C43" s="77" t="s">
        <v>153</v>
      </c>
      <c r="D43" s="54" t="s">
        <v>186</v>
      </c>
      <c r="E43" s="51">
        <v>30</v>
      </c>
      <c r="F43" s="51">
        <v>30</v>
      </c>
      <c r="G43" s="51">
        <v>3</v>
      </c>
      <c r="H43" s="82">
        <f t="shared" si="4"/>
        <v>2235.8700000000003</v>
      </c>
      <c r="I43" s="82">
        <f t="shared" si="1"/>
        <v>1.1179350000000001</v>
      </c>
      <c r="J43" s="52">
        <f t="shared" si="2"/>
        <v>2.2358700000000002</v>
      </c>
      <c r="K43" s="52">
        <f t="shared" si="3"/>
        <v>3.3538050000000004</v>
      </c>
    </row>
    <row r="44" spans="1:11" ht="15">
      <c r="A44" s="53">
        <v>41</v>
      </c>
      <c r="B44" s="53" t="s">
        <v>184</v>
      </c>
      <c r="C44" s="77" t="s">
        <v>154</v>
      </c>
      <c r="D44" s="54" t="s">
        <v>186</v>
      </c>
      <c r="E44" s="51">
        <v>30</v>
      </c>
      <c r="F44" s="51">
        <v>30</v>
      </c>
      <c r="G44" s="51">
        <v>3</v>
      </c>
      <c r="H44" s="82">
        <f t="shared" si="4"/>
        <v>2235.8700000000003</v>
      </c>
      <c r="I44" s="82">
        <f t="shared" si="1"/>
        <v>1.1179350000000001</v>
      </c>
      <c r="J44" s="52">
        <f t="shared" si="2"/>
        <v>2.2358700000000002</v>
      </c>
      <c r="K44" s="52">
        <f t="shared" si="3"/>
        <v>3.3538050000000004</v>
      </c>
    </row>
    <row r="45" spans="1:11" ht="15">
      <c r="A45" s="53">
        <v>42</v>
      </c>
      <c r="B45" s="53" t="s">
        <v>184</v>
      </c>
      <c r="C45" s="77" t="s">
        <v>155</v>
      </c>
      <c r="D45" s="54" t="s">
        <v>185</v>
      </c>
      <c r="E45" s="51">
        <v>23</v>
      </c>
      <c r="F45" s="51">
        <v>23</v>
      </c>
      <c r="G45" s="51">
        <v>3</v>
      </c>
      <c r="H45" s="82">
        <f t="shared" si="4"/>
        <v>1236.27</v>
      </c>
      <c r="I45" s="82">
        <f t="shared" si="1"/>
        <v>0.618135</v>
      </c>
      <c r="J45" s="52">
        <f t="shared" si="2"/>
        <v>1.23627</v>
      </c>
      <c r="K45" s="52">
        <f t="shared" si="3"/>
        <v>1.8544049999999999</v>
      </c>
    </row>
    <row r="46" spans="1:11" ht="15">
      <c r="A46" s="53">
        <v>43</v>
      </c>
      <c r="B46" s="53" t="s">
        <v>184</v>
      </c>
      <c r="C46" s="77" t="s">
        <v>156</v>
      </c>
      <c r="D46" s="54" t="s">
        <v>185</v>
      </c>
      <c r="E46" s="51">
        <v>23</v>
      </c>
      <c r="F46" s="51">
        <v>23</v>
      </c>
      <c r="G46" s="51">
        <v>3</v>
      </c>
      <c r="H46" s="82">
        <f t="shared" si="4"/>
        <v>1236.27</v>
      </c>
      <c r="I46" s="82">
        <f t="shared" si="1"/>
        <v>0.618135</v>
      </c>
      <c r="J46" s="52">
        <f t="shared" si="2"/>
        <v>1.23627</v>
      </c>
      <c r="K46" s="52">
        <f t="shared" si="3"/>
        <v>1.8544049999999999</v>
      </c>
    </row>
    <row r="47" spans="1:11" ht="15">
      <c r="A47" s="53">
        <v>44</v>
      </c>
      <c r="B47" s="53" t="s">
        <v>184</v>
      </c>
      <c r="C47" s="77" t="s">
        <v>157</v>
      </c>
      <c r="D47" s="54" t="s">
        <v>186</v>
      </c>
      <c r="E47" s="51">
        <v>30</v>
      </c>
      <c r="F47" s="51">
        <v>30</v>
      </c>
      <c r="G47" s="51">
        <v>3</v>
      </c>
      <c r="H47" s="82">
        <f t="shared" si="4"/>
        <v>2235.8700000000003</v>
      </c>
      <c r="I47" s="82">
        <f t="shared" si="1"/>
        <v>1.1179350000000001</v>
      </c>
      <c r="J47" s="52">
        <f t="shared" si="2"/>
        <v>2.2358700000000002</v>
      </c>
      <c r="K47" s="52">
        <f t="shared" si="3"/>
        <v>3.3538050000000004</v>
      </c>
    </row>
    <row r="48" spans="1:11" ht="15">
      <c r="A48" s="53">
        <v>45</v>
      </c>
      <c r="B48" s="53" t="s">
        <v>184</v>
      </c>
      <c r="C48" s="77" t="s">
        <v>158</v>
      </c>
      <c r="D48" s="54" t="s">
        <v>186</v>
      </c>
      <c r="E48" s="51">
        <v>30</v>
      </c>
      <c r="F48" s="51">
        <v>30</v>
      </c>
      <c r="G48" s="51">
        <v>3</v>
      </c>
      <c r="H48" s="82">
        <f t="shared" si="4"/>
        <v>2235.8700000000003</v>
      </c>
      <c r="I48" s="82">
        <f t="shared" si="1"/>
        <v>1.1179350000000001</v>
      </c>
      <c r="J48" s="52">
        <f t="shared" si="2"/>
        <v>2.2358700000000002</v>
      </c>
      <c r="K48" s="52">
        <f t="shared" si="3"/>
        <v>3.3538050000000004</v>
      </c>
    </row>
    <row r="49" spans="1:11" ht="15">
      <c r="A49" s="53">
        <v>46</v>
      </c>
      <c r="B49" s="53" t="s">
        <v>184</v>
      </c>
      <c r="C49" s="77" t="s">
        <v>159</v>
      </c>
      <c r="D49" s="54" t="s">
        <v>185</v>
      </c>
      <c r="E49" s="51">
        <v>23</v>
      </c>
      <c r="F49" s="51">
        <v>23</v>
      </c>
      <c r="G49" s="51">
        <v>3</v>
      </c>
      <c r="H49" s="82">
        <f t="shared" si="4"/>
        <v>1236.27</v>
      </c>
      <c r="I49" s="82">
        <f t="shared" si="1"/>
        <v>0.618135</v>
      </c>
      <c r="J49" s="52">
        <f t="shared" si="2"/>
        <v>1.23627</v>
      </c>
      <c r="K49" s="52">
        <f t="shared" si="3"/>
        <v>1.8544049999999999</v>
      </c>
    </row>
    <row r="50" spans="1:11" ht="15">
      <c r="A50" s="53">
        <v>47</v>
      </c>
      <c r="B50" s="53" t="s">
        <v>184</v>
      </c>
      <c r="C50" s="77" t="s">
        <v>160</v>
      </c>
      <c r="D50" s="54" t="s">
        <v>186</v>
      </c>
      <c r="E50" s="51">
        <v>30</v>
      </c>
      <c r="F50" s="51">
        <v>30</v>
      </c>
      <c r="G50" s="51">
        <v>3</v>
      </c>
      <c r="H50" s="82">
        <f t="shared" si="4"/>
        <v>2235.8700000000003</v>
      </c>
      <c r="I50" s="82">
        <f t="shared" si="1"/>
        <v>1.1179350000000001</v>
      </c>
      <c r="J50" s="52">
        <f t="shared" si="2"/>
        <v>2.2358700000000002</v>
      </c>
      <c r="K50" s="52">
        <f t="shared" si="3"/>
        <v>3.3538050000000004</v>
      </c>
    </row>
    <row r="51" spans="1:11" ht="15">
      <c r="A51" s="53">
        <v>48</v>
      </c>
      <c r="B51" s="53" t="s">
        <v>184</v>
      </c>
      <c r="C51" s="77" t="s">
        <v>161</v>
      </c>
      <c r="D51" s="54" t="s">
        <v>187</v>
      </c>
      <c r="E51" s="51">
        <v>40</v>
      </c>
      <c r="F51" s="51">
        <v>40</v>
      </c>
      <c r="G51" s="51">
        <v>3</v>
      </c>
      <c r="H51" s="82">
        <f t="shared" si="4"/>
        <v>4173.869999999999</v>
      </c>
      <c r="I51" s="82">
        <f t="shared" si="1"/>
        <v>2.086935</v>
      </c>
      <c r="J51" s="52">
        <f t="shared" si="2"/>
        <v>4.17387</v>
      </c>
      <c r="K51" s="52">
        <f t="shared" si="3"/>
        <v>6.2608049999999995</v>
      </c>
    </row>
    <row r="52" spans="1:11" ht="15">
      <c r="A52" s="53">
        <v>49</v>
      </c>
      <c r="B52" s="53" t="s">
        <v>184</v>
      </c>
      <c r="C52" s="77" t="s">
        <v>161</v>
      </c>
      <c r="D52" s="54" t="s">
        <v>185</v>
      </c>
      <c r="E52" s="51">
        <v>23</v>
      </c>
      <c r="F52" s="51">
        <v>23</v>
      </c>
      <c r="G52" s="51">
        <v>3</v>
      </c>
      <c r="H52" s="82">
        <f t="shared" si="4"/>
        <v>1236.27</v>
      </c>
      <c r="I52" s="82">
        <f t="shared" si="1"/>
        <v>0.618135</v>
      </c>
      <c r="J52" s="52">
        <f t="shared" si="2"/>
        <v>1.23627</v>
      </c>
      <c r="K52" s="52">
        <f t="shared" si="3"/>
        <v>1.8544049999999999</v>
      </c>
    </row>
    <row r="53" spans="1:11" ht="15">
      <c r="A53" s="53">
        <v>50</v>
      </c>
      <c r="B53" s="53" t="s">
        <v>184</v>
      </c>
      <c r="C53" s="77" t="s">
        <v>162</v>
      </c>
      <c r="D53" s="54" t="s">
        <v>186</v>
      </c>
      <c r="E53" s="51">
        <v>30</v>
      </c>
      <c r="F53" s="51">
        <v>30</v>
      </c>
      <c r="G53" s="51">
        <v>3</v>
      </c>
      <c r="H53" s="82">
        <f t="shared" si="4"/>
        <v>2235.8700000000003</v>
      </c>
      <c r="I53" s="82">
        <f t="shared" si="1"/>
        <v>1.1179350000000001</v>
      </c>
      <c r="J53" s="52">
        <f t="shared" si="2"/>
        <v>2.2358700000000002</v>
      </c>
      <c r="K53" s="52">
        <f t="shared" si="3"/>
        <v>3.3538050000000004</v>
      </c>
    </row>
    <row r="54" spans="1:11" ht="15">
      <c r="A54" s="53">
        <v>51</v>
      </c>
      <c r="B54" s="53" t="s">
        <v>184</v>
      </c>
      <c r="C54" s="77" t="s">
        <v>163</v>
      </c>
      <c r="D54" s="54" t="s">
        <v>186</v>
      </c>
      <c r="E54" s="51">
        <v>30</v>
      </c>
      <c r="F54" s="51">
        <v>30</v>
      </c>
      <c r="G54" s="51">
        <v>3</v>
      </c>
      <c r="H54" s="82">
        <f t="shared" si="4"/>
        <v>2235.8700000000003</v>
      </c>
      <c r="I54" s="82">
        <f t="shared" si="1"/>
        <v>1.1179350000000001</v>
      </c>
      <c r="J54" s="52">
        <f t="shared" si="2"/>
        <v>2.2358700000000002</v>
      </c>
      <c r="K54" s="52">
        <f t="shared" si="3"/>
        <v>3.3538050000000004</v>
      </c>
    </row>
    <row r="55" spans="1:11" ht="15">
      <c r="A55" s="53">
        <v>52</v>
      </c>
      <c r="B55" s="53" t="s">
        <v>184</v>
      </c>
      <c r="C55" s="77" t="s">
        <v>164</v>
      </c>
      <c r="D55" s="54" t="s">
        <v>186</v>
      </c>
      <c r="E55" s="51">
        <v>30</v>
      </c>
      <c r="F55" s="51">
        <v>30</v>
      </c>
      <c r="G55" s="51">
        <v>3</v>
      </c>
      <c r="H55" s="82">
        <f t="shared" si="4"/>
        <v>2235.8700000000003</v>
      </c>
      <c r="I55" s="82">
        <f t="shared" si="1"/>
        <v>1.1179350000000001</v>
      </c>
      <c r="J55" s="52">
        <f t="shared" si="2"/>
        <v>2.2358700000000002</v>
      </c>
      <c r="K55" s="52">
        <f t="shared" si="3"/>
        <v>3.3538050000000004</v>
      </c>
    </row>
    <row r="56" spans="1:11" ht="15">
      <c r="A56" s="53">
        <v>53</v>
      </c>
      <c r="B56" s="53" t="s">
        <v>184</v>
      </c>
      <c r="C56" s="77" t="s">
        <v>165</v>
      </c>
      <c r="D56" s="54" t="s">
        <v>187</v>
      </c>
      <c r="E56" s="51">
        <v>40</v>
      </c>
      <c r="F56" s="51">
        <v>40</v>
      </c>
      <c r="G56" s="51">
        <v>3</v>
      </c>
      <c r="H56" s="82">
        <f t="shared" si="4"/>
        <v>4173.869999999999</v>
      </c>
      <c r="I56" s="82">
        <f t="shared" si="1"/>
        <v>2.086935</v>
      </c>
      <c r="J56" s="52">
        <f t="shared" si="2"/>
        <v>4.17387</v>
      </c>
      <c r="K56" s="52">
        <f t="shared" si="3"/>
        <v>6.2608049999999995</v>
      </c>
    </row>
    <row r="57" spans="1:11" ht="15">
      <c r="A57" s="53">
        <v>54</v>
      </c>
      <c r="B57" s="53" t="s">
        <v>184</v>
      </c>
      <c r="C57" s="77" t="s">
        <v>166</v>
      </c>
      <c r="D57" s="54" t="s">
        <v>187</v>
      </c>
      <c r="E57" s="51">
        <v>40</v>
      </c>
      <c r="F57" s="51">
        <v>40</v>
      </c>
      <c r="G57" s="51">
        <v>3</v>
      </c>
      <c r="H57" s="82">
        <f t="shared" si="4"/>
        <v>4173.869999999999</v>
      </c>
      <c r="I57" s="82">
        <f t="shared" si="1"/>
        <v>2.086935</v>
      </c>
      <c r="J57" s="52">
        <f t="shared" si="2"/>
        <v>4.17387</v>
      </c>
      <c r="K57" s="52">
        <f t="shared" si="3"/>
        <v>6.2608049999999995</v>
      </c>
    </row>
    <row r="58" spans="1:11" ht="15">
      <c r="A58" s="53">
        <v>55</v>
      </c>
      <c r="B58" s="53" t="s">
        <v>184</v>
      </c>
      <c r="C58" s="77" t="s">
        <v>166</v>
      </c>
      <c r="D58" s="54" t="s">
        <v>188</v>
      </c>
      <c r="E58" s="51">
        <v>30</v>
      </c>
      <c r="F58" s="51">
        <v>23</v>
      </c>
      <c r="G58" s="51">
        <v>3</v>
      </c>
      <c r="H58" s="82">
        <f t="shared" si="4"/>
        <v>1662.5700000000002</v>
      </c>
      <c r="I58" s="82">
        <f t="shared" si="1"/>
        <v>0.831285</v>
      </c>
      <c r="J58" s="52">
        <f t="shared" si="2"/>
        <v>1.66257</v>
      </c>
      <c r="K58" s="52">
        <f t="shared" si="3"/>
        <v>2.493855</v>
      </c>
    </row>
    <row r="59" spans="1:11" ht="15">
      <c r="A59" s="53">
        <v>56</v>
      </c>
      <c r="B59" s="53" t="s">
        <v>184</v>
      </c>
      <c r="C59" s="77" t="s">
        <v>167</v>
      </c>
      <c r="D59" s="54" t="s">
        <v>187</v>
      </c>
      <c r="E59" s="51">
        <v>40</v>
      </c>
      <c r="F59" s="51">
        <v>40</v>
      </c>
      <c r="G59" s="51">
        <v>3</v>
      </c>
      <c r="H59" s="82">
        <f t="shared" si="4"/>
        <v>4173.869999999999</v>
      </c>
      <c r="I59" s="82">
        <f t="shared" si="1"/>
        <v>2.086935</v>
      </c>
      <c r="J59" s="52">
        <f t="shared" si="2"/>
        <v>4.17387</v>
      </c>
      <c r="K59" s="52">
        <f t="shared" si="3"/>
        <v>6.2608049999999995</v>
      </c>
    </row>
    <row r="60" spans="1:11" ht="15">
      <c r="A60" s="53">
        <v>57</v>
      </c>
      <c r="B60" s="53" t="s">
        <v>184</v>
      </c>
      <c r="C60" s="77" t="s">
        <v>168</v>
      </c>
      <c r="D60" s="54" t="s">
        <v>187</v>
      </c>
      <c r="E60" s="51">
        <v>40</v>
      </c>
      <c r="F60" s="51">
        <v>40</v>
      </c>
      <c r="G60" s="51">
        <v>3</v>
      </c>
      <c r="H60" s="82">
        <f t="shared" si="4"/>
        <v>4173.869999999999</v>
      </c>
      <c r="I60" s="82">
        <f t="shared" si="1"/>
        <v>2.086935</v>
      </c>
      <c r="J60" s="52">
        <f t="shared" si="2"/>
        <v>4.17387</v>
      </c>
      <c r="K60" s="52">
        <f t="shared" si="3"/>
        <v>6.2608049999999995</v>
      </c>
    </row>
    <row r="61" spans="1:11" ht="15">
      <c r="A61" s="53">
        <v>58</v>
      </c>
      <c r="B61" s="53" t="s">
        <v>184</v>
      </c>
      <c r="C61" s="77" t="s">
        <v>168</v>
      </c>
      <c r="D61" s="54" t="s">
        <v>185</v>
      </c>
      <c r="E61" s="51">
        <v>23</v>
      </c>
      <c r="F61" s="51">
        <v>23</v>
      </c>
      <c r="G61" s="51">
        <v>3</v>
      </c>
      <c r="H61" s="82">
        <f t="shared" si="4"/>
        <v>1236.27</v>
      </c>
      <c r="I61" s="82">
        <f t="shared" si="1"/>
        <v>0.618135</v>
      </c>
      <c r="J61" s="52">
        <f t="shared" si="2"/>
        <v>1.23627</v>
      </c>
      <c r="K61" s="52">
        <f t="shared" si="3"/>
        <v>1.8544049999999999</v>
      </c>
    </row>
    <row r="62" spans="1:11" ht="15">
      <c r="A62" s="53">
        <v>59</v>
      </c>
      <c r="B62" s="53" t="s">
        <v>184</v>
      </c>
      <c r="C62" s="77" t="s">
        <v>169</v>
      </c>
      <c r="D62" s="54" t="s">
        <v>185</v>
      </c>
      <c r="E62" s="51">
        <v>23</v>
      </c>
      <c r="F62" s="51">
        <v>23</v>
      </c>
      <c r="G62" s="51">
        <v>3</v>
      </c>
      <c r="H62" s="82">
        <f t="shared" si="4"/>
        <v>1236.27</v>
      </c>
      <c r="I62" s="82">
        <f t="shared" si="1"/>
        <v>0.618135</v>
      </c>
      <c r="J62" s="52">
        <f t="shared" si="2"/>
        <v>1.23627</v>
      </c>
      <c r="K62" s="52">
        <f t="shared" si="3"/>
        <v>1.8544049999999999</v>
      </c>
    </row>
    <row r="63" spans="1:11" ht="15">
      <c r="A63" s="53">
        <v>60</v>
      </c>
      <c r="B63" s="53" t="s">
        <v>184</v>
      </c>
      <c r="C63" s="77" t="s">
        <v>170</v>
      </c>
      <c r="D63" s="54" t="s">
        <v>186</v>
      </c>
      <c r="E63" s="51">
        <v>30</v>
      </c>
      <c r="F63" s="51">
        <v>30</v>
      </c>
      <c r="G63" s="51">
        <v>3</v>
      </c>
      <c r="H63" s="82">
        <f t="shared" si="4"/>
        <v>2235.8700000000003</v>
      </c>
      <c r="I63" s="82">
        <f t="shared" si="1"/>
        <v>1.1179350000000001</v>
      </c>
      <c r="J63" s="52">
        <f t="shared" si="2"/>
        <v>2.2358700000000002</v>
      </c>
      <c r="K63" s="52">
        <f t="shared" si="3"/>
        <v>3.3538050000000004</v>
      </c>
    </row>
    <row r="64" spans="1:11" ht="15">
      <c r="A64" s="53">
        <v>61</v>
      </c>
      <c r="B64" s="53" t="s">
        <v>184</v>
      </c>
      <c r="C64" s="77" t="s">
        <v>171</v>
      </c>
      <c r="D64" s="54" t="s">
        <v>185</v>
      </c>
      <c r="E64" s="51">
        <v>23</v>
      </c>
      <c r="F64" s="51">
        <v>23</v>
      </c>
      <c r="G64" s="51">
        <v>3</v>
      </c>
      <c r="H64" s="82">
        <f t="shared" si="4"/>
        <v>1236.27</v>
      </c>
      <c r="I64" s="82">
        <f t="shared" si="1"/>
        <v>0.618135</v>
      </c>
      <c r="J64" s="52">
        <f t="shared" si="2"/>
        <v>1.23627</v>
      </c>
      <c r="K64" s="52">
        <f t="shared" si="3"/>
        <v>1.8544049999999999</v>
      </c>
    </row>
    <row r="65" spans="1:11" ht="15">
      <c r="A65" s="53">
        <v>62</v>
      </c>
      <c r="B65" s="53" t="s">
        <v>184</v>
      </c>
      <c r="C65" s="77" t="s">
        <v>172</v>
      </c>
      <c r="D65" s="54" t="s">
        <v>186</v>
      </c>
      <c r="E65" s="51">
        <v>30</v>
      </c>
      <c r="F65" s="51">
        <v>30</v>
      </c>
      <c r="G65" s="51">
        <v>3</v>
      </c>
      <c r="H65" s="82">
        <f t="shared" si="4"/>
        <v>2235.8700000000003</v>
      </c>
      <c r="I65" s="82">
        <f t="shared" si="1"/>
        <v>1.1179350000000001</v>
      </c>
      <c r="J65" s="52">
        <f t="shared" si="2"/>
        <v>2.2358700000000002</v>
      </c>
      <c r="K65" s="52">
        <f t="shared" si="3"/>
        <v>3.3538050000000004</v>
      </c>
    </row>
    <row r="66" spans="1:11" ht="15">
      <c r="A66" s="53">
        <v>63</v>
      </c>
      <c r="B66" s="53" t="s">
        <v>184</v>
      </c>
      <c r="C66" s="77" t="s">
        <v>173</v>
      </c>
      <c r="D66" s="54" t="s">
        <v>186</v>
      </c>
      <c r="E66" s="51">
        <v>30</v>
      </c>
      <c r="F66" s="51">
        <v>30</v>
      </c>
      <c r="G66" s="51">
        <v>3</v>
      </c>
      <c r="H66" s="82">
        <f t="shared" si="4"/>
        <v>2235.8700000000003</v>
      </c>
      <c r="I66" s="82">
        <f t="shared" si="1"/>
        <v>1.1179350000000001</v>
      </c>
      <c r="J66" s="52">
        <f t="shared" si="2"/>
        <v>2.2358700000000002</v>
      </c>
      <c r="K66" s="52">
        <f t="shared" si="3"/>
        <v>3.3538050000000004</v>
      </c>
    </row>
    <row r="67" spans="1:11" ht="15">
      <c r="A67" s="53">
        <v>64</v>
      </c>
      <c r="B67" s="53" t="s">
        <v>184</v>
      </c>
      <c r="C67" s="77" t="s">
        <v>174</v>
      </c>
      <c r="D67" s="54" t="s">
        <v>187</v>
      </c>
      <c r="E67" s="51">
        <v>40</v>
      </c>
      <c r="F67" s="51">
        <v>40</v>
      </c>
      <c r="G67" s="51">
        <v>3</v>
      </c>
      <c r="H67" s="82">
        <f t="shared" si="4"/>
        <v>4173.869999999999</v>
      </c>
      <c r="I67" s="82">
        <f t="shared" si="1"/>
        <v>2.086935</v>
      </c>
      <c r="J67" s="52">
        <f t="shared" si="2"/>
        <v>4.17387</v>
      </c>
      <c r="K67" s="52">
        <f t="shared" si="3"/>
        <v>6.2608049999999995</v>
      </c>
    </row>
    <row r="68" spans="1:11" ht="15">
      <c r="A68" s="53">
        <v>65</v>
      </c>
      <c r="B68" s="53" t="s">
        <v>184</v>
      </c>
      <c r="C68" s="77" t="s">
        <v>175</v>
      </c>
      <c r="D68" s="54" t="s">
        <v>186</v>
      </c>
      <c r="E68" s="51">
        <v>30</v>
      </c>
      <c r="F68" s="51">
        <v>30</v>
      </c>
      <c r="G68" s="51">
        <v>3</v>
      </c>
      <c r="H68" s="82">
        <f aca="true" t="shared" si="5" ref="H68:H77">(E68+(E68-(2*G68*0.1)*(G68/0.3-1)))/2*(F68+(F68-(2*G68*0.1)*(G68/0.3-1)))/2*G68</f>
        <v>2235.8700000000003</v>
      </c>
      <c r="I68" s="82">
        <f t="shared" si="1"/>
        <v>1.1179350000000001</v>
      </c>
      <c r="J68" s="52">
        <f t="shared" si="2"/>
        <v>2.2358700000000002</v>
      </c>
      <c r="K68" s="52">
        <f t="shared" si="3"/>
        <v>3.3538050000000004</v>
      </c>
    </row>
    <row r="69" spans="1:11" ht="15">
      <c r="A69" s="53">
        <v>66</v>
      </c>
      <c r="B69" s="53" t="s">
        <v>184</v>
      </c>
      <c r="C69" s="77" t="s">
        <v>176</v>
      </c>
      <c r="D69" s="54" t="s">
        <v>186</v>
      </c>
      <c r="E69" s="51">
        <v>30</v>
      </c>
      <c r="F69" s="51">
        <v>30</v>
      </c>
      <c r="G69" s="51">
        <v>3</v>
      </c>
      <c r="H69" s="82">
        <f t="shared" si="5"/>
        <v>2235.8700000000003</v>
      </c>
      <c r="I69" s="82">
        <f aca="true" t="shared" si="6" ref="I69:I77">0.75*(H69/0.15)/10000</f>
        <v>1.1179350000000001</v>
      </c>
      <c r="J69" s="52">
        <f aca="true" t="shared" si="7" ref="J69:J77">I69*2</f>
        <v>2.2358700000000002</v>
      </c>
      <c r="K69" s="52">
        <f aca="true" t="shared" si="8" ref="K69:K77">+J69+I69</f>
        <v>3.3538050000000004</v>
      </c>
    </row>
    <row r="70" spans="1:11" ht="15">
      <c r="A70" s="53">
        <v>67</v>
      </c>
      <c r="B70" s="53" t="s">
        <v>184</v>
      </c>
      <c r="C70" s="77" t="s">
        <v>177</v>
      </c>
      <c r="D70" s="54" t="s">
        <v>185</v>
      </c>
      <c r="E70" s="51">
        <v>23</v>
      </c>
      <c r="F70" s="51">
        <v>23</v>
      </c>
      <c r="G70" s="51">
        <v>3</v>
      </c>
      <c r="H70" s="82">
        <f t="shared" si="5"/>
        <v>1236.27</v>
      </c>
      <c r="I70" s="82">
        <f t="shared" si="6"/>
        <v>0.618135</v>
      </c>
      <c r="J70" s="52">
        <f t="shared" si="7"/>
        <v>1.23627</v>
      </c>
      <c r="K70" s="52">
        <f t="shared" si="8"/>
        <v>1.8544049999999999</v>
      </c>
    </row>
    <row r="71" spans="1:11" ht="15">
      <c r="A71" s="53">
        <v>68</v>
      </c>
      <c r="B71" s="53" t="s">
        <v>184</v>
      </c>
      <c r="C71" s="77" t="s">
        <v>177</v>
      </c>
      <c r="D71" s="54" t="s">
        <v>188</v>
      </c>
      <c r="E71" s="51">
        <v>30</v>
      </c>
      <c r="F71" s="51">
        <v>23</v>
      </c>
      <c r="G71" s="51">
        <v>3</v>
      </c>
      <c r="H71" s="82">
        <f t="shared" si="5"/>
        <v>1662.5700000000002</v>
      </c>
      <c r="I71" s="82">
        <f t="shared" si="6"/>
        <v>0.831285</v>
      </c>
      <c r="J71" s="52">
        <f t="shared" si="7"/>
        <v>1.66257</v>
      </c>
      <c r="K71" s="52">
        <f t="shared" si="8"/>
        <v>2.493855</v>
      </c>
    </row>
    <row r="72" spans="1:11" ht="15">
      <c r="A72" s="53">
        <v>69</v>
      </c>
      <c r="B72" s="53" t="s">
        <v>184</v>
      </c>
      <c r="C72" s="77" t="s">
        <v>178</v>
      </c>
      <c r="D72" s="54" t="s">
        <v>187</v>
      </c>
      <c r="E72" s="51">
        <v>40</v>
      </c>
      <c r="F72" s="51">
        <v>40</v>
      </c>
      <c r="G72" s="51">
        <v>3</v>
      </c>
      <c r="H72" s="82">
        <f t="shared" si="5"/>
        <v>4173.869999999999</v>
      </c>
      <c r="I72" s="82">
        <f t="shared" si="6"/>
        <v>2.086935</v>
      </c>
      <c r="J72" s="52">
        <f t="shared" si="7"/>
        <v>4.17387</v>
      </c>
      <c r="K72" s="52">
        <f t="shared" si="8"/>
        <v>6.2608049999999995</v>
      </c>
    </row>
    <row r="73" spans="1:11" ht="15">
      <c r="A73" s="53">
        <v>70</v>
      </c>
      <c r="B73" s="53" t="s">
        <v>184</v>
      </c>
      <c r="C73" s="77" t="s">
        <v>179</v>
      </c>
      <c r="D73" s="54" t="s">
        <v>185</v>
      </c>
      <c r="E73" s="51">
        <v>23</v>
      </c>
      <c r="F73" s="51">
        <v>23</v>
      </c>
      <c r="G73" s="51">
        <v>3</v>
      </c>
      <c r="H73" s="82">
        <f t="shared" si="5"/>
        <v>1236.27</v>
      </c>
      <c r="I73" s="82">
        <f t="shared" si="6"/>
        <v>0.618135</v>
      </c>
      <c r="J73" s="52">
        <f t="shared" si="7"/>
        <v>1.23627</v>
      </c>
      <c r="K73" s="52">
        <f t="shared" si="8"/>
        <v>1.8544049999999999</v>
      </c>
    </row>
    <row r="74" spans="1:11" ht="15">
      <c r="A74" s="53">
        <v>71</v>
      </c>
      <c r="B74" s="53" t="s">
        <v>184</v>
      </c>
      <c r="C74" s="77" t="s">
        <v>180</v>
      </c>
      <c r="D74" s="54" t="s">
        <v>186</v>
      </c>
      <c r="E74" s="51">
        <v>30</v>
      </c>
      <c r="F74" s="51">
        <v>30</v>
      </c>
      <c r="G74" s="51">
        <v>3</v>
      </c>
      <c r="H74" s="82">
        <f t="shared" si="5"/>
        <v>2235.8700000000003</v>
      </c>
      <c r="I74" s="82">
        <f t="shared" si="6"/>
        <v>1.1179350000000001</v>
      </c>
      <c r="J74" s="52">
        <f t="shared" si="7"/>
        <v>2.2358700000000002</v>
      </c>
      <c r="K74" s="52">
        <f t="shared" si="8"/>
        <v>3.3538050000000004</v>
      </c>
    </row>
    <row r="75" spans="1:11" ht="15">
      <c r="A75" s="53">
        <v>72</v>
      </c>
      <c r="B75" s="53" t="s">
        <v>184</v>
      </c>
      <c r="C75" s="77" t="s">
        <v>181</v>
      </c>
      <c r="D75" s="54" t="s">
        <v>186</v>
      </c>
      <c r="E75" s="51">
        <v>30</v>
      </c>
      <c r="F75" s="51">
        <v>30</v>
      </c>
      <c r="G75" s="51">
        <v>3</v>
      </c>
      <c r="H75" s="82">
        <f t="shared" si="5"/>
        <v>2235.8700000000003</v>
      </c>
      <c r="I75" s="82">
        <f t="shared" si="6"/>
        <v>1.1179350000000001</v>
      </c>
      <c r="J75" s="52">
        <f t="shared" si="7"/>
        <v>2.2358700000000002</v>
      </c>
      <c r="K75" s="52">
        <f t="shared" si="8"/>
        <v>3.3538050000000004</v>
      </c>
    </row>
    <row r="76" spans="1:11" ht="15">
      <c r="A76" s="53">
        <v>73</v>
      </c>
      <c r="B76" s="53" t="s">
        <v>184</v>
      </c>
      <c r="C76" s="77" t="s">
        <v>182</v>
      </c>
      <c r="D76" s="54" t="s">
        <v>186</v>
      </c>
      <c r="E76" s="51">
        <v>30</v>
      </c>
      <c r="F76" s="51">
        <v>30</v>
      </c>
      <c r="G76" s="51">
        <v>3</v>
      </c>
      <c r="H76" s="82">
        <f t="shared" si="5"/>
        <v>2235.8700000000003</v>
      </c>
      <c r="I76" s="82">
        <f t="shared" si="6"/>
        <v>1.1179350000000001</v>
      </c>
      <c r="J76" s="52">
        <f t="shared" si="7"/>
        <v>2.2358700000000002</v>
      </c>
      <c r="K76" s="52">
        <f t="shared" si="8"/>
        <v>3.3538050000000004</v>
      </c>
    </row>
    <row r="77" spans="1:11" ht="15">
      <c r="A77" s="53">
        <v>74</v>
      </c>
      <c r="B77" s="53" t="s">
        <v>184</v>
      </c>
      <c r="C77" s="77" t="s">
        <v>183</v>
      </c>
      <c r="D77" s="54" t="s">
        <v>185</v>
      </c>
      <c r="E77" s="51">
        <v>23</v>
      </c>
      <c r="F77" s="51">
        <v>23</v>
      </c>
      <c r="G77" s="51">
        <v>3</v>
      </c>
      <c r="H77" s="82">
        <f t="shared" si="5"/>
        <v>1236.27</v>
      </c>
      <c r="I77" s="82">
        <f t="shared" si="6"/>
        <v>0.618135</v>
      </c>
      <c r="J77" s="52">
        <f t="shared" si="7"/>
        <v>1.23627</v>
      </c>
      <c r="K77" s="52">
        <f t="shared" si="8"/>
        <v>1.8544049999999999</v>
      </c>
    </row>
    <row r="78" spans="1:11" ht="15">
      <c r="A78" s="53">
        <v>75</v>
      </c>
      <c r="B78" s="53" t="s">
        <v>189</v>
      </c>
      <c r="C78" s="77" t="s">
        <v>190</v>
      </c>
      <c r="D78" s="57">
        <v>0.8</v>
      </c>
      <c r="E78" s="51">
        <v>0.8</v>
      </c>
      <c r="H78" s="52"/>
      <c r="K78" s="52">
        <f aca="true" t="shared" si="9" ref="K78:K111">E78</f>
        <v>0.8</v>
      </c>
    </row>
    <row r="79" spans="1:11" ht="15">
      <c r="A79" s="53">
        <v>76</v>
      </c>
      <c r="B79" s="53" t="s">
        <v>189</v>
      </c>
      <c r="C79" s="77" t="s">
        <v>191</v>
      </c>
      <c r="D79" s="57">
        <v>0.8</v>
      </c>
      <c r="E79" s="51">
        <v>0.8</v>
      </c>
      <c r="H79" s="52"/>
      <c r="K79" s="52">
        <f t="shared" si="9"/>
        <v>0.8</v>
      </c>
    </row>
    <row r="80" spans="1:11" ht="15">
      <c r="A80" s="53">
        <v>77</v>
      </c>
      <c r="B80" s="53" t="s">
        <v>189</v>
      </c>
      <c r="C80" s="77" t="s">
        <v>192</v>
      </c>
      <c r="D80" s="57">
        <v>1.01</v>
      </c>
      <c r="E80" s="51">
        <v>1.01</v>
      </c>
      <c r="H80" s="52"/>
      <c r="K80" s="52">
        <f t="shared" si="9"/>
        <v>1.01</v>
      </c>
    </row>
    <row r="81" spans="1:11" ht="15">
      <c r="A81" s="53">
        <v>78</v>
      </c>
      <c r="B81" s="53" t="s">
        <v>189</v>
      </c>
      <c r="C81" s="77" t="s">
        <v>193</v>
      </c>
      <c r="D81" s="57">
        <v>0.8</v>
      </c>
      <c r="E81" s="51">
        <v>0.8</v>
      </c>
      <c r="H81" s="52"/>
      <c r="K81" s="52">
        <f t="shared" si="9"/>
        <v>0.8</v>
      </c>
    </row>
    <row r="82" spans="1:11" ht="15">
      <c r="A82" s="53">
        <v>79</v>
      </c>
      <c r="B82" s="53" t="s">
        <v>189</v>
      </c>
      <c r="C82" s="77" t="s">
        <v>137</v>
      </c>
      <c r="D82" s="57">
        <v>0.4</v>
      </c>
      <c r="E82" s="51">
        <v>0.4</v>
      </c>
      <c r="H82" s="52"/>
      <c r="K82" s="52">
        <f t="shared" si="9"/>
        <v>0.4</v>
      </c>
    </row>
    <row r="83" spans="1:11" ht="15">
      <c r="A83" s="53">
        <v>80</v>
      </c>
      <c r="B83" s="53" t="s">
        <v>189</v>
      </c>
      <c r="C83" s="77" t="s">
        <v>194</v>
      </c>
      <c r="D83" s="57">
        <v>0.8</v>
      </c>
      <c r="E83" s="51">
        <v>0.8</v>
      </c>
      <c r="H83" s="52"/>
      <c r="K83" s="52">
        <f t="shared" si="9"/>
        <v>0.8</v>
      </c>
    </row>
    <row r="84" spans="1:11" ht="15">
      <c r="A84" s="53">
        <v>81</v>
      </c>
      <c r="B84" s="53" t="s">
        <v>189</v>
      </c>
      <c r="C84" s="77" t="s">
        <v>195</v>
      </c>
      <c r="D84" s="57">
        <v>0.4</v>
      </c>
      <c r="E84" s="51">
        <v>0.4</v>
      </c>
      <c r="H84" s="52"/>
      <c r="K84" s="52">
        <f t="shared" si="9"/>
        <v>0.4</v>
      </c>
    </row>
    <row r="85" spans="1:11" ht="15">
      <c r="A85" s="53">
        <v>82</v>
      </c>
      <c r="B85" s="53" t="s">
        <v>189</v>
      </c>
      <c r="C85" s="77" t="s">
        <v>139</v>
      </c>
      <c r="D85" s="57">
        <v>0.4</v>
      </c>
      <c r="E85" s="51">
        <v>0.4</v>
      </c>
      <c r="H85" s="52"/>
      <c r="K85" s="52">
        <f t="shared" si="9"/>
        <v>0.4</v>
      </c>
    </row>
    <row r="86" spans="1:11" ht="15">
      <c r="A86" s="53">
        <v>83</v>
      </c>
      <c r="B86" s="53" t="s">
        <v>189</v>
      </c>
      <c r="C86" s="77" t="s">
        <v>138</v>
      </c>
      <c r="D86" s="57">
        <v>0.4</v>
      </c>
      <c r="E86" s="51">
        <v>0.4</v>
      </c>
      <c r="H86" s="52"/>
      <c r="K86" s="52">
        <f t="shared" si="9"/>
        <v>0.4</v>
      </c>
    </row>
    <row r="87" spans="1:11" ht="15">
      <c r="A87" s="53">
        <v>84</v>
      </c>
      <c r="B87" s="53" t="s">
        <v>189</v>
      </c>
      <c r="C87" s="77" t="s">
        <v>196</v>
      </c>
      <c r="D87" s="57">
        <v>0.4</v>
      </c>
      <c r="E87" s="51">
        <v>0.4</v>
      </c>
      <c r="H87" s="52"/>
      <c r="K87" s="52">
        <f t="shared" si="9"/>
        <v>0.4</v>
      </c>
    </row>
    <row r="88" spans="1:11" ht="15">
      <c r="A88" s="53">
        <v>85</v>
      </c>
      <c r="B88" s="53" t="s">
        <v>189</v>
      </c>
      <c r="C88" s="77" t="s">
        <v>197</v>
      </c>
      <c r="D88" s="57">
        <v>0.4</v>
      </c>
      <c r="E88" s="51">
        <v>0.4</v>
      </c>
      <c r="H88" s="52"/>
      <c r="K88" s="52">
        <f t="shared" si="9"/>
        <v>0.4</v>
      </c>
    </row>
    <row r="89" spans="1:11" ht="15">
      <c r="A89" s="53">
        <v>86</v>
      </c>
      <c r="B89" s="53" t="s">
        <v>189</v>
      </c>
      <c r="C89" s="77" t="s">
        <v>152</v>
      </c>
      <c r="D89" s="57">
        <v>0.8</v>
      </c>
      <c r="E89" s="51">
        <v>0.8</v>
      </c>
      <c r="H89" s="52"/>
      <c r="K89" s="52">
        <f t="shared" si="9"/>
        <v>0.8</v>
      </c>
    </row>
    <row r="90" spans="1:11" ht="15">
      <c r="A90" s="53">
        <v>87</v>
      </c>
      <c r="B90" s="53" t="s">
        <v>189</v>
      </c>
      <c r="C90" s="77" t="s">
        <v>157</v>
      </c>
      <c r="D90" s="57">
        <v>0.4</v>
      </c>
      <c r="E90" s="51">
        <v>0.4</v>
      </c>
      <c r="H90" s="52"/>
      <c r="K90" s="52">
        <f t="shared" si="9"/>
        <v>0.4</v>
      </c>
    </row>
    <row r="91" spans="1:11" ht="15">
      <c r="A91" s="53">
        <v>88</v>
      </c>
      <c r="B91" s="53" t="s">
        <v>189</v>
      </c>
      <c r="C91" s="77" t="s">
        <v>155</v>
      </c>
      <c r="D91" s="57">
        <v>0.8</v>
      </c>
      <c r="E91" s="51">
        <v>0.8</v>
      </c>
      <c r="H91" s="52"/>
      <c r="K91" s="52">
        <f t="shared" si="9"/>
        <v>0.8</v>
      </c>
    </row>
    <row r="92" spans="1:11" ht="15">
      <c r="A92" s="53">
        <v>89</v>
      </c>
      <c r="B92" s="53" t="s">
        <v>189</v>
      </c>
      <c r="C92" s="77" t="s">
        <v>198</v>
      </c>
      <c r="D92" s="57">
        <v>0.2</v>
      </c>
      <c r="E92" s="51">
        <v>0.2</v>
      </c>
      <c r="H92" s="52"/>
      <c r="K92" s="52">
        <f t="shared" si="9"/>
        <v>0.2</v>
      </c>
    </row>
    <row r="93" spans="1:11" ht="15">
      <c r="A93" s="53">
        <v>90</v>
      </c>
      <c r="B93" s="53" t="s">
        <v>189</v>
      </c>
      <c r="C93" s="77" t="s">
        <v>159</v>
      </c>
      <c r="D93" s="57">
        <v>0.8</v>
      </c>
      <c r="E93" s="51">
        <v>0.8</v>
      </c>
      <c r="H93" s="52"/>
      <c r="K93" s="52">
        <f t="shared" si="9"/>
        <v>0.8</v>
      </c>
    </row>
    <row r="94" spans="1:11" ht="15">
      <c r="A94" s="53">
        <v>91</v>
      </c>
      <c r="B94" s="53" t="s">
        <v>189</v>
      </c>
      <c r="C94" s="77" t="s">
        <v>160</v>
      </c>
      <c r="D94" s="57">
        <v>0.8</v>
      </c>
      <c r="E94" s="51">
        <v>0.8</v>
      </c>
      <c r="H94" s="52"/>
      <c r="K94" s="52">
        <f t="shared" si="9"/>
        <v>0.8</v>
      </c>
    </row>
    <row r="95" spans="1:11" ht="15">
      <c r="A95" s="53">
        <v>92</v>
      </c>
      <c r="B95" s="53" t="s">
        <v>189</v>
      </c>
      <c r="C95" s="77" t="s">
        <v>162</v>
      </c>
      <c r="D95" s="57">
        <v>0.4</v>
      </c>
      <c r="E95" s="51">
        <v>0.4</v>
      </c>
      <c r="H95" s="52"/>
      <c r="K95" s="52">
        <f t="shared" si="9"/>
        <v>0.4</v>
      </c>
    </row>
    <row r="96" spans="1:11" ht="15">
      <c r="A96" s="53">
        <v>93</v>
      </c>
      <c r="B96" s="53" t="s">
        <v>189</v>
      </c>
      <c r="C96" s="77" t="s">
        <v>199</v>
      </c>
      <c r="D96" s="57">
        <v>0.36</v>
      </c>
      <c r="E96" s="51">
        <v>0.36</v>
      </c>
      <c r="H96" s="52"/>
      <c r="K96" s="52">
        <f t="shared" si="9"/>
        <v>0.36</v>
      </c>
    </row>
    <row r="97" spans="1:11" ht="15">
      <c r="A97" s="53">
        <v>94</v>
      </c>
      <c r="B97" s="53" t="s">
        <v>189</v>
      </c>
      <c r="C97" s="77" t="s">
        <v>199</v>
      </c>
      <c r="D97" s="57">
        <v>0.36</v>
      </c>
      <c r="E97" s="51">
        <v>0.36</v>
      </c>
      <c r="H97" s="52"/>
      <c r="K97" s="52">
        <f t="shared" si="9"/>
        <v>0.36</v>
      </c>
    </row>
    <row r="98" spans="1:11" ht="15">
      <c r="A98" s="53">
        <v>95</v>
      </c>
      <c r="B98" s="53" t="s">
        <v>189</v>
      </c>
      <c r="C98" s="77" t="s">
        <v>170</v>
      </c>
      <c r="D98" s="57">
        <v>0.4</v>
      </c>
      <c r="E98" s="51">
        <v>0.4</v>
      </c>
      <c r="H98" s="52"/>
      <c r="K98" s="52">
        <f t="shared" si="9"/>
        <v>0.4</v>
      </c>
    </row>
    <row r="99" spans="1:11" ht="15">
      <c r="A99" s="53">
        <v>96</v>
      </c>
      <c r="B99" s="53" t="s">
        <v>189</v>
      </c>
      <c r="C99" s="77" t="s">
        <v>200</v>
      </c>
      <c r="D99" s="57">
        <v>0.04</v>
      </c>
      <c r="E99" s="51">
        <v>0.04</v>
      </c>
      <c r="H99" s="52"/>
      <c r="K99" s="52">
        <f t="shared" si="9"/>
        <v>0.04</v>
      </c>
    </row>
    <row r="100" spans="1:11" ht="15">
      <c r="A100" s="53">
        <v>97</v>
      </c>
      <c r="B100" s="53" t="s">
        <v>189</v>
      </c>
      <c r="C100" s="77" t="s">
        <v>201</v>
      </c>
      <c r="D100" s="57">
        <v>0.8</v>
      </c>
      <c r="E100" s="51">
        <v>0.8</v>
      </c>
      <c r="H100" s="52"/>
      <c r="K100" s="52">
        <f t="shared" si="9"/>
        <v>0.8</v>
      </c>
    </row>
    <row r="101" spans="1:11" ht="15">
      <c r="A101" s="53">
        <v>98</v>
      </c>
      <c r="B101" s="53" t="s">
        <v>189</v>
      </c>
      <c r="C101" s="77" t="s">
        <v>175</v>
      </c>
      <c r="D101" s="57">
        <v>0.4</v>
      </c>
      <c r="E101" s="51">
        <v>0.4</v>
      </c>
      <c r="H101" s="52"/>
      <c r="K101" s="52">
        <f t="shared" si="9"/>
        <v>0.4</v>
      </c>
    </row>
    <row r="102" spans="1:11" ht="15">
      <c r="A102" s="53">
        <v>99</v>
      </c>
      <c r="B102" s="53" t="s">
        <v>189</v>
      </c>
      <c r="C102" s="77" t="s">
        <v>202</v>
      </c>
      <c r="D102" s="57">
        <v>0.4</v>
      </c>
      <c r="E102" s="51">
        <v>0.4</v>
      </c>
      <c r="H102" s="52"/>
      <c r="K102" s="52">
        <f t="shared" si="9"/>
        <v>0.4</v>
      </c>
    </row>
    <row r="103" spans="1:11" ht="15">
      <c r="A103" s="53">
        <v>100</v>
      </c>
      <c r="B103" s="53" t="s">
        <v>189</v>
      </c>
      <c r="C103" s="77" t="s">
        <v>199</v>
      </c>
      <c r="D103" s="57">
        <v>0.5</v>
      </c>
      <c r="E103" s="51">
        <v>0.5</v>
      </c>
      <c r="H103" s="52"/>
      <c r="K103" s="52">
        <f t="shared" si="9"/>
        <v>0.5</v>
      </c>
    </row>
    <row r="104" spans="1:11" ht="15">
      <c r="A104" s="53">
        <v>101</v>
      </c>
      <c r="B104" s="53" t="s">
        <v>189</v>
      </c>
      <c r="C104" s="77" t="s">
        <v>199</v>
      </c>
      <c r="D104" s="57">
        <v>0.4</v>
      </c>
      <c r="E104" s="51">
        <v>0.4</v>
      </c>
      <c r="H104" s="52"/>
      <c r="K104" s="52">
        <f t="shared" si="9"/>
        <v>0.4</v>
      </c>
    </row>
    <row r="105" spans="1:11" ht="15">
      <c r="A105" s="53">
        <v>102</v>
      </c>
      <c r="B105" s="53" t="s">
        <v>189</v>
      </c>
      <c r="C105" s="77" t="s">
        <v>203</v>
      </c>
      <c r="D105" s="57">
        <v>0.4</v>
      </c>
      <c r="E105" s="51">
        <v>0.4</v>
      </c>
      <c r="H105" s="52"/>
      <c r="K105" s="52">
        <f t="shared" si="9"/>
        <v>0.4</v>
      </c>
    </row>
    <row r="106" spans="1:11" ht="15">
      <c r="A106" s="53">
        <v>103</v>
      </c>
      <c r="B106" s="53" t="s">
        <v>189</v>
      </c>
      <c r="C106" s="77" t="s">
        <v>179</v>
      </c>
      <c r="D106" s="57">
        <v>0.04</v>
      </c>
      <c r="E106" s="51">
        <v>0.04</v>
      </c>
      <c r="H106" s="52"/>
      <c r="K106" s="52">
        <f t="shared" si="9"/>
        <v>0.04</v>
      </c>
    </row>
    <row r="107" spans="1:11" ht="15">
      <c r="A107" s="53">
        <v>104</v>
      </c>
      <c r="B107" s="58" t="s">
        <v>204</v>
      </c>
      <c r="C107" s="77" t="s">
        <v>142</v>
      </c>
      <c r="D107" s="57">
        <v>0.4</v>
      </c>
      <c r="E107" s="51">
        <v>0.4</v>
      </c>
      <c r="H107" s="52"/>
      <c r="K107" s="52">
        <f t="shared" si="9"/>
        <v>0.4</v>
      </c>
    </row>
    <row r="108" spans="1:11" ht="15">
      <c r="A108" s="53">
        <v>105</v>
      </c>
      <c r="B108" s="58" t="s">
        <v>204</v>
      </c>
      <c r="C108" s="77" t="s">
        <v>161</v>
      </c>
      <c r="D108" s="57">
        <v>0.2</v>
      </c>
      <c r="E108" s="51">
        <v>0.2</v>
      </c>
      <c r="H108" s="52"/>
      <c r="K108" s="52">
        <f t="shared" si="9"/>
        <v>0.2</v>
      </c>
    </row>
    <row r="109" spans="1:11" ht="15">
      <c r="A109" s="53">
        <v>106</v>
      </c>
      <c r="B109" s="58" t="s">
        <v>204</v>
      </c>
      <c r="C109" s="77" t="s">
        <v>165</v>
      </c>
      <c r="D109" s="57">
        <v>0.5</v>
      </c>
      <c r="E109" s="51">
        <v>0.5</v>
      </c>
      <c r="H109" s="52"/>
      <c r="K109" s="52">
        <f t="shared" si="9"/>
        <v>0.5</v>
      </c>
    </row>
    <row r="110" spans="1:11" ht="15">
      <c r="A110" s="53">
        <v>107</v>
      </c>
      <c r="B110" s="58" t="s">
        <v>204</v>
      </c>
      <c r="C110" s="77" t="s">
        <v>166</v>
      </c>
      <c r="D110" s="57">
        <v>0.5</v>
      </c>
      <c r="E110" s="51">
        <v>0.5</v>
      </c>
      <c r="H110" s="52"/>
      <c r="K110" s="52">
        <f t="shared" si="9"/>
        <v>0.5</v>
      </c>
    </row>
    <row r="111" spans="1:11" ht="15">
      <c r="A111" s="53">
        <v>108</v>
      </c>
      <c r="B111" s="58" t="s">
        <v>204</v>
      </c>
      <c r="C111" s="77" t="s">
        <v>167</v>
      </c>
      <c r="D111" s="57">
        <v>0.5</v>
      </c>
      <c r="E111" s="51">
        <v>0.5</v>
      </c>
      <c r="H111" s="52"/>
      <c r="K111" s="52">
        <f t="shared" si="9"/>
        <v>0.5</v>
      </c>
    </row>
    <row r="112" spans="1:11" ht="15">
      <c r="A112" s="53">
        <v>109</v>
      </c>
      <c r="B112" s="58" t="s">
        <v>224</v>
      </c>
      <c r="C112" s="77" t="s">
        <v>122</v>
      </c>
      <c r="D112" s="59" t="s">
        <v>238</v>
      </c>
      <c r="E112" s="51">
        <v>7</v>
      </c>
      <c r="F112" s="51">
        <v>7</v>
      </c>
      <c r="H112" s="52"/>
      <c r="I112" s="51" t="s">
        <v>273</v>
      </c>
      <c r="K112" s="52">
        <v>1</v>
      </c>
    </row>
    <row r="113" spans="1:11" ht="15">
      <c r="A113" s="53">
        <v>110</v>
      </c>
      <c r="B113" s="58" t="s">
        <v>224</v>
      </c>
      <c r="C113" s="77" t="s">
        <v>205</v>
      </c>
      <c r="D113" s="59" t="s">
        <v>238</v>
      </c>
      <c r="E113" s="51">
        <v>7</v>
      </c>
      <c r="F113" s="51">
        <v>7</v>
      </c>
      <c r="H113" s="52"/>
      <c r="K113" s="52">
        <v>1</v>
      </c>
    </row>
    <row r="114" spans="1:11" ht="15">
      <c r="A114" s="53">
        <v>111</v>
      </c>
      <c r="B114" s="58" t="s">
        <v>224</v>
      </c>
      <c r="C114" s="77" t="s">
        <v>121</v>
      </c>
      <c r="D114" s="59" t="s">
        <v>238</v>
      </c>
      <c r="E114" s="51">
        <v>7</v>
      </c>
      <c r="F114" s="51">
        <v>7</v>
      </c>
      <c r="H114" s="52"/>
      <c r="K114" s="52">
        <v>1</v>
      </c>
    </row>
    <row r="115" spans="1:11" ht="15">
      <c r="A115" s="53">
        <v>112</v>
      </c>
      <c r="B115" s="58" t="s">
        <v>224</v>
      </c>
      <c r="C115" s="77" t="s">
        <v>122</v>
      </c>
      <c r="D115" s="59" t="s">
        <v>238</v>
      </c>
      <c r="E115" s="51">
        <v>7</v>
      </c>
      <c r="F115" s="51">
        <v>7</v>
      </c>
      <c r="H115" s="52"/>
      <c r="K115" s="52">
        <v>1</v>
      </c>
    </row>
    <row r="116" spans="1:11" ht="15">
      <c r="A116" s="53">
        <v>113</v>
      </c>
      <c r="B116" s="58" t="s">
        <v>224</v>
      </c>
      <c r="C116" s="77" t="s">
        <v>120</v>
      </c>
      <c r="D116" s="59" t="s">
        <v>238</v>
      </c>
      <c r="E116" s="51">
        <v>7</v>
      </c>
      <c r="F116" s="51">
        <v>7</v>
      </c>
      <c r="H116" s="52"/>
      <c r="K116" s="52">
        <v>1</v>
      </c>
    </row>
    <row r="117" spans="1:11" ht="15">
      <c r="A117" s="53">
        <v>114</v>
      </c>
      <c r="B117" s="58" t="s">
        <v>224</v>
      </c>
      <c r="C117" s="77" t="s">
        <v>206</v>
      </c>
      <c r="D117" s="59" t="s">
        <v>238</v>
      </c>
      <c r="E117" s="51">
        <v>7</v>
      </c>
      <c r="F117" s="51">
        <v>7</v>
      </c>
      <c r="H117" s="52"/>
      <c r="K117" s="52">
        <v>1</v>
      </c>
    </row>
    <row r="118" spans="1:11" ht="15">
      <c r="A118" s="53">
        <v>115</v>
      </c>
      <c r="B118" s="58" t="s">
        <v>224</v>
      </c>
      <c r="C118" s="77" t="s">
        <v>206</v>
      </c>
      <c r="D118" s="59" t="s">
        <v>238</v>
      </c>
      <c r="E118" s="51">
        <v>7</v>
      </c>
      <c r="F118" s="51">
        <v>7</v>
      </c>
      <c r="H118" s="52"/>
      <c r="K118" s="52">
        <v>1</v>
      </c>
    </row>
    <row r="119" spans="1:11" ht="15">
      <c r="A119" s="53">
        <v>116</v>
      </c>
      <c r="B119" s="58" t="s">
        <v>224</v>
      </c>
      <c r="C119" s="77" t="s">
        <v>127</v>
      </c>
      <c r="D119" s="59" t="s">
        <v>238</v>
      </c>
      <c r="E119" s="51">
        <v>7</v>
      </c>
      <c r="F119" s="51">
        <v>7</v>
      </c>
      <c r="H119" s="52"/>
      <c r="K119" s="52">
        <v>1</v>
      </c>
    </row>
    <row r="120" spans="1:11" ht="15">
      <c r="A120" s="53">
        <v>117</v>
      </c>
      <c r="B120" s="58" t="s">
        <v>224</v>
      </c>
      <c r="C120" s="77" t="s">
        <v>125</v>
      </c>
      <c r="D120" s="59" t="s">
        <v>238</v>
      </c>
      <c r="E120" s="51">
        <v>7</v>
      </c>
      <c r="F120" s="51">
        <v>7</v>
      </c>
      <c r="H120" s="52"/>
      <c r="K120" s="52">
        <v>1</v>
      </c>
    </row>
    <row r="121" spans="1:11" ht="15">
      <c r="A121" s="53">
        <v>118</v>
      </c>
      <c r="B121" s="58" t="s">
        <v>224</v>
      </c>
      <c r="C121" s="77" t="s">
        <v>126</v>
      </c>
      <c r="D121" s="59" t="s">
        <v>238</v>
      </c>
      <c r="E121" s="51">
        <v>7</v>
      </c>
      <c r="F121" s="51">
        <v>7</v>
      </c>
      <c r="H121" s="52"/>
      <c r="K121" s="52">
        <v>1</v>
      </c>
    </row>
    <row r="122" spans="1:11" ht="15">
      <c r="A122" s="53">
        <v>119</v>
      </c>
      <c r="B122" s="58" t="s">
        <v>224</v>
      </c>
      <c r="C122" s="77" t="s">
        <v>207</v>
      </c>
      <c r="D122" s="59" t="s">
        <v>238</v>
      </c>
      <c r="E122" s="51">
        <v>7</v>
      </c>
      <c r="F122" s="51">
        <v>7</v>
      </c>
      <c r="H122" s="52"/>
      <c r="K122" s="52">
        <v>1</v>
      </c>
    </row>
    <row r="123" spans="1:11" ht="15">
      <c r="A123" s="53">
        <v>120</v>
      </c>
      <c r="B123" s="58" t="s">
        <v>224</v>
      </c>
      <c r="C123" s="77" t="s">
        <v>208</v>
      </c>
      <c r="D123" s="59" t="s">
        <v>238</v>
      </c>
      <c r="E123" s="51">
        <v>7</v>
      </c>
      <c r="F123" s="51">
        <v>7</v>
      </c>
      <c r="H123" s="52"/>
      <c r="K123" s="52">
        <v>1</v>
      </c>
    </row>
    <row r="124" spans="1:11" ht="15">
      <c r="A124" s="53">
        <v>121</v>
      </c>
      <c r="B124" s="58" t="s">
        <v>224</v>
      </c>
      <c r="C124" s="77" t="s">
        <v>119</v>
      </c>
      <c r="D124" s="59" t="s">
        <v>238</v>
      </c>
      <c r="E124" s="51">
        <v>7</v>
      </c>
      <c r="F124" s="51">
        <v>7</v>
      </c>
      <c r="H124" s="52"/>
      <c r="K124" s="52">
        <v>1</v>
      </c>
    </row>
    <row r="125" spans="1:11" ht="15">
      <c r="A125" s="53">
        <v>122</v>
      </c>
      <c r="B125" s="58" t="s">
        <v>224</v>
      </c>
      <c r="C125" s="77" t="s">
        <v>129</v>
      </c>
      <c r="D125" s="59" t="s">
        <v>238</v>
      </c>
      <c r="E125" s="51">
        <v>7</v>
      </c>
      <c r="F125" s="51">
        <v>7</v>
      </c>
      <c r="H125" s="52"/>
      <c r="K125" s="52">
        <v>1</v>
      </c>
    </row>
    <row r="126" spans="1:11" ht="15">
      <c r="A126" s="53">
        <v>123</v>
      </c>
      <c r="B126" s="58" t="s">
        <v>224</v>
      </c>
      <c r="C126" s="77" t="s">
        <v>209</v>
      </c>
      <c r="D126" s="59" t="s">
        <v>238</v>
      </c>
      <c r="E126" s="51">
        <v>7</v>
      </c>
      <c r="F126" s="51">
        <v>7</v>
      </c>
      <c r="H126" s="52"/>
      <c r="K126" s="52">
        <v>1</v>
      </c>
    </row>
    <row r="127" spans="1:11" ht="15">
      <c r="A127" s="53">
        <v>124</v>
      </c>
      <c r="B127" s="58" t="s">
        <v>224</v>
      </c>
      <c r="C127" s="77" t="s">
        <v>210</v>
      </c>
      <c r="D127" s="59" t="s">
        <v>238</v>
      </c>
      <c r="E127" s="51">
        <v>7</v>
      </c>
      <c r="F127" s="51">
        <v>7</v>
      </c>
      <c r="H127" s="52"/>
      <c r="K127" s="52">
        <v>1</v>
      </c>
    </row>
    <row r="128" spans="1:11" ht="15">
      <c r="A128" s="53">
        <v>125</v>
      </c>
      <c r="B128" s="58" t="s">
        <v>224</v>
      </c>
      <c r="C128" s="77" t="s">
        <v>131</v>
      </c>
      <c r="D128" s="59" t="s">
        <v>238</v>
      </c>
      <c r="E128" s="51">
        <v>7</v>
      </c>
      <c r="F128" s="51">
        <v>7</v>
      </c>
      <c r="H128" s="52"/>
      <c r="K128" s="52">
        <v>1</v>
      </c>
    </row>
    <row r="129" spans="1:11" ht="15">
      <c r="A129" s="53">
        <v>126</v>
      </c>
      <c r="B129" s="58" t="s">
        <v>224</v>
      </c>
      <c r="C129" s="77" t="s">
        <v>132</v>
      </c>
      <c r="D129" s="59" t="s">
        <v>238</v>
      </c>
      <c r="E129" s="51">
        <v>7</v>
      </c>
      <c r="F129" s="51">
        <v>7</v>
      </c>
      <c r="H129" s="52"/>
      <c r="K129" s="52">
        <v>1</v>
      </c>
    </row>
    <row r="130" spans="1:11" ht="15">
      <c r="A130" s="53">
        <v>127</v>
      </c>
      <c r="B130" s="58" t="s">
        <v>224</v>
      </c>
      <c r="C130" s="77" t="s">
        <v>211</v>
      </c>
      <c r="D130" s="59" t="s">
        <v>238</v>
      </c>
      <c r="E130" s="51">
        <v>7</v>
      </c>
      <c r="F130" s="51">
        <v>7</v>
      </c>
      <c r="H130" s="52"/>
      <c r="K130" s="52">
        <v>1</v>
      </c>
    </row>
    <row r="131" spans="1:11" ht="15">
      <c r="A131" s="53">
        <v>128</v>
      </c>
      <c r="B131" s="58" t="s">
        <v>224</v>
      </c>
      <c r="C131" s="77" t="s">
        <v>212</v>
      </c>
      <c r="D131" s="59" t="s">
        <v>238</v>
      </c>
      <c r="E131" s="51">
        <v>7</v>
      </c>
      <c r="F131" s="51">
        <v>7</v>
      </c>
      <c r="H131" s="52"/>
      <c r="K131" s="52">
        <v>1</v>
      </c>
    </row>
    <row r="132" spans="1:11" ht="15.75">
      <c r="A132" s="53">
        <v>129</v>
      </c>
      <c r="B132" s="58" t="s">
        <v>224</v>
      </c>
      <c r="C132" s="56" t="s">
        <v>213</v>
      </c>
      <c r="D132" s="59" t="s">
        <v>238</v>
      </c>
      <c r="E132" s="51">
        <v>7</v>
      </c>
      <c r="F132" s="51">
        <v>7</v>
      </c>
      <c r="H132" s="52"/>
      <c r="K132" s="52">
        <v>1</v>
      </c>
    </row>
    <row r="133" spans="1:11" ht="15">
      <c r="A133" s="53">
        <v>130</v>
      </c>
      <c r="B133" s="58" t="s">
        <v>224</v>
      </c>
      <c r="C133" s="77" t="s">
        <v>214</v>
      </c>
      <c r="D133" s="59" t="s">
        <v>238</v>
      </c>
      <c r="E133" s="51">
        <v>7</v>
      </c>
      <c r="F133" s="51">
        <v>7</v>
      </c>
      <c r="H133" s="52"/>
      <c r="K133" s="52">
        <v>1</v>
      </c>
    </row>
    <row r="134" spans="1:11" ht="15">
      <c r="A134" s="53">
        <v>131</v>
      </c>
      <c r="B134" s="58" t="s">
        <v>224</v>
      </c>
      <c r="C134" s="77" t="s">
        <v>140</v>
      </c>
      <c r="D134" s="59" t="s">
        <v>238</v>
      </c>
      <c r="E134" s="51">
        <v>7</v>
      </c>
      <c r="F134" s="51">
        <v>7</v>
      </c>
      <c r="H134" s="52"/>
      <c r="K134" s="52">
        <v>1</v>
      </c>
    </row>
    <row r="135" spans="1:11" ht="15">
      <c r="A135" s="53">
        <v>132</v>
      </c>
      <c r="B135" s="58" t="s">
        <v>224</v>
      </c>
      <c r="C135" s="77" t="s">
        <v>215</v>
      </c>
      <c r="D135" s="59" t="s">
        <v>238</v>
      </c>
      <c r="E135" s="51">
        <v>7</v>
      </c>
      <c r="F135" s="51">
        <v>7</v>
      </c>
      <c r="H135" s="52"/>
      <c r="K135" s="52">
        <v>1</v>
      </c>
    </row>
    <row r="136" spans="1:11" ht="15">
      <c r="A136" s="53">
        <v>133</v>
      </c>
      <c r="B136" s="58" t="s">
        <v>224</v>
      </c>
      <c r="C136" s="77" t="s">
        <v>142</v>
      </c>
      <c r="D136" s="59" t="s">
        <v>238</v>
      </c>
      <c r="E136" s="51">
        <v>7</v>
      </c>
      <c r="F136" s="51">
        <v>7</v>
      </c>
      <c r="H136" s="52"/>
      <c r="K136" s="52">
        <v>1</v>
      </c>
    </row>
    <row r="137" spans="1:11" ht="15">
      <c r="A137" s="53">
        <v>134</v>
      </c>
      <c r="B137" s="58" t="s">
        <v>224</v>
      </c>
      <c r="C137" s="77" t="s">
        <v>216</v>
      </c>
      <c r="D137" s="59" t="s">
        <v>238</v>
      </c>
      <c r="E137" s="51">
        <v>7</v>
      </c>
      <c r="F137" s="51">
        <v>7</v>
      </c>
      <c r="H137" s="52"/>
      <c r="K137" s="52">
        <v>1</v>
      </c>
    </row>
    <row r="138" spans="1:11" ht="15">
      <c r="A138" s="53">
        <v>135</v>
      </c>
      <c r="B138" s="58" t="s">
        <v>224</v>
      </c>
      <c r="C138" s="77" t="s">
        <v>146</v>
      </c>
      <c r="D138" s="59" t="s">
        <v>238</v>
      </c>
      <c r="E138" s="51">
        <v>7</v>
      </c>
      <c r="F138" s="51">
        <v>7</v>
      </c>
      <c r="H138" s="52"/>
      <c r="K138" s="52">
        <v>1</v>
      </c>
    </row>
    <row r="139" spans="1:11" ht="15">
      <c r="A139" s="53">
        <v>136</v>
      </c>
      <c r="B139" s="58" t="s">
        <v>224</v>
      </c>
      <c r="C139" s="77" t="s">
        <v>149</v>
      </c>
      <c r="D139" s="59" t="s">
        <v>238</v>
      </c>
      <c r="E139" s="51">
        <v>7</v>
      </c>
      <c r="F139" s="51">
        <v>7</v>
      </c>
      <c r="H139" s="52"/>
      <c r="K139" s="52">
        <v>1</v>
      </c>
    </row>
    <row r="140" spans="1:11" ht="15">
      <c r="A140" s="53">
        <v>137</v>
      </c>
      <c r="B140" s="58" t="s">
        <v>224</v>
      </c>
      <c r="C140" s="77" t="s">
        <v>150</v>
      </c>
      <c r="D140" s="59" t="s">
        <v>238</v>
      </c>
      <c r="E140" s="51">
        <v>7</v>
      </c>
      <c r="F140" s="51">
        <v>7</v>
      </c>
      <c r="H140" s="52"/>
      <c r="K140" s="52">
        <v>1</v>
      </c>
    </row>
    <row r="141" spans="1:11" ht="15">
      <c r="A141" s="53">
        <v>138</v>
      </c>
      <c r="B141" s="58" t="s">
        <v>224</v>
      </c>
      <c r="C141" s="77" t="s">
        <v>217</v>
      </c>
      <c r="D141" s="59" t="s">
        <v>238</v>
      </c>
      <c r="E141" s="51">
        <v>7</v>
      </c>
      <c r="F141" s="51">
        <v>7</v>
      </c>
      <c r="H141" s="52"/>
      <c r="K141" s="52">
        <v>1</v>
      </c>
    </row>
    <row r="142" spans="1:11" ht="15">
      <c r="A142" s="53">
        <v>139</v>
      </c>
      <c r="B142" s="58" t="s">
        <v>224</v>
      </c>
      <c r="C142" s="77" t="s">
        <v>218</v>
      </c>
      <c r="D142" s="59" t="s">
        <v>238</v>
      </c>
      <c r="E142" s="51">
        <v>7</v>
      </c>
      <c r="F142" s="51">
        <v>7</v>
      </c>
      <c r="H142" s="52"/>
      <c r="K142" s="52">
        <v>1</v>
      </c>
    </row>
    <row r="143" spans="1:11" ht="15">
      <c r="A143" s="53">
        <v>140</v>
      </c>
      <c r="B143" s="58" t="s">
        <v>224</v>
      </c>
      <c r="C143" s="77" t="s">
        <v>152</v>
      </c>
      <c r="D143" s="59" t="s">
        <v>238</v>
      </c>
      <c r="E143" s="51">
        <v>7</v>
      </c>
      <c r="F143" s="51">
        <v>7</v>
      </c>
      <c r="H143" s="52"/>
      <c r="K143" s="52">
        <v>1</v>
      </c>
    </row>
    <row r="144" spans="1:11" ht="15">
      <c r="A144" s="53">
        <v>141</v>
      </c>
      <c r="B144" s="58" t="s">
        <v>224</v>
      </c>
      <c r="C144" s="77" t="s">
        <v>153</v>
      </c>
      <c r="D144" s="59" t="s">
        <v>238</v>
      </c>
      <c r="E144" s="51">
        <v>7</v>
      </c>
      <c r="F144" s="51">
        <v>7</v>
      </c>
      <c r="H144" s="52"/>
      <c r="K144" s="52">
        <v>1</v>
      </c>
    </row>
    <row r="145" spans="1:11" ht="15">
      <c r="A145" s="53">
        <v>142</v>
      </c>
      <c r="B145" s="58" t="s">
        <v>224</v>
      </c>
      <c r="C145" s="77" t="s">
        <v>154</v>
      </c>
      <c r="D145" s="59" t="s">
        <v>238</v>
      </c>
      <c r="E145" s="51">
        <v>7</v>
      </c>
      <c r="F145" s="51">
        <v>7</v>
      </c>
      <c r="H145" s="52"/>
      <c r="K145" s="52">
        <v>1</v>
      </c>
    </row>
    <row r="146" spans="1:11" ht="15">
      <c r="A146" s="53">
        <v>143</v>
      </c>
      <c r="B146" s="58" t="s">
        <v>224</v>
      </c>
      <c r="C146" s="77" t="s">
        <v>198</v>
      </c>
      <c r="D146" s="59" t="s">
        <v>238</v>
      </c>
      <c r="E146" s="51">
        <v>7</v>
      </c>
      <c r="F146" s="51">
        <v>7</v>
      </c>
      <c r="H146" s="52"/>
      <c r="K146" s="52">
        <v>1</v>
      </c>
    </row>
    <row r="147" spans="1:11" ht="15">
      <c r="A147" s="53">
        <v>144</v>
      </c>
      <c r="B147" s="58" t="s">
        <v>224</v>
      </c>
      <c r="C147" s="77" t="s">
        <v>161</v>
      </c>
      <c r="D147" s="59" t="s">
        <v>238</v>
      </c>
      <c r="E147" s="51">
        <v>7</v>
      </c>
      <c r="F147" s="51">
        <v>7</v>
      </c>
      <c r="H147" s="52"/>
      <c r="K147" s="52">
        <v>1</v>
      </c>
    </row>
    <row r="148" spans="1:11" ht="15">
      <c r="A148" s="53">
        <v>145</v>
      </c>
      <c r="B148" s="58" t="s">
        <v>224</v>
      </c>
      <c r="C148" s="77" t="s">
        <v>161</v>
      </c>
      <c r="D148" s="59" t="s">
        <v>238</v>
      </c>
      <c r="E148" s="51">
        <v>7</v>
      </c>
      <c r="F148" s="51">
        <v>7</v>
      </c>
      <c r="H148" s="52"/>
      <c r="K148" s="52">
        <v>1</v>
      </c>
    </row>
    <row r="149" spans="1:11" ht="15">
      <c r="A149" s="53">
        <v>146</v>
      </c>
      <c r="B149" s="58" t="s">
        <v>224</v>
      </c>
      <c r="C149" s="77" t="s">
        <v>219</v>
      </c>
      <c r="D149" s="59" t="s">
        <v>238</v>
      </c>
      <c r="E149" s="51">
        <v>7</v>
      </c>
      <c r="F149" s="51">
        <v>7</v>
      </c>
      <c r="H149" s="52"/>
      <c r="K149" s="52">
        <v>1</v>
      </c>
    </row>
    <row r="150" spans="1:11" ht="15">
      <c r="A150" s="53">
        <v>147</v>
      </c>
      <c r="B150" s="58" t="s">
        <v>224</v>
      </c>
      <c r="C150" s="77" t="s">
        <v>163</v>
      </c>
      <c r="D150" s="59" t="s">
        <v>238</v>
      </c>
      <c r="E150" s="51">
        <v>7</v>
      </c>
      <c r="F150" s="51">
        <v>7</v>
      </c>
      <c r="H150" s="52"/>
      <c r="K150" s="52">
        <v>1</v>
      </c>
    </row>
    <row r="151" spans="1:11" ht="15">
      <c r="A151" s="53">
        <v>148</v>
      </c>
      <c r="B151" s="58" t="s">
        <v>224</v>
      </c>
      <c r="C151" s="77" t="s">
        <v>164</v>
      </c>
      <c r="D151" s="59" t="s">
        <v>238</v>
      </c>
      <c r="E151" s="51">
        <v>7</v>
      </c>
      <c r="F151" s="51">
        <v>7</v>
      </c>
      <c r="H151" s="52"/>
      <c r="K151" s="52">
        <v>1</v>
      </c>
    </row>
    <row r="152" spans="1:11" ht="15">
      <c r="A152" s="53">
        <v>149</v>
      </c>
      <c r="B152" s="58" t="s">
        <v>224</v>
      </c>
      <c r="C152" s="77" t="s">
        <v>166</v>
      </c>
      <c r="D152" s="59" t="s">
        <v>238</v>
      </c>
      <c r="E152" s="51">
        <v>7</v>
      </c>
      <c r="F152" s="51">
        <v>7</v>
      </c>
      <c r="H152" s="52"/>
      <c r="K152" s="52">
        <v>1</v>
      </c>
    </row>
    <row r="153" spans="1:11" ht="15">
      <c r="A153" s="53">
        <v>150</v>
      </c>
      <c r="B153" s="58" t="s">
        <v>224</v>
      </c>
      <c r="C153" s="77" t="s">
        <v>166</v>
      </c>
      <c r="D153" s="59" t="s">
        <v>238</v>
      </c>
      <c r="E153" s="51">
        <v>7</v>
      </c>
      <c r="F153" s="51">
        <v>7</v>
      </c>
      <c r="H153" s="52"/>
      <c r="K153" s="52">
        <v>1</v>
      </c>
    </row>
    <row r="154" spans="1:11" ht="15">
      <c r="A154" s="53">
        <v>151</v>
      </c>
      <c r="B154" s="58" t="s">
        <v>224</v>
      </c>
      <c r="C154" s="77" t="s">
        <v>167</v>
      </c>
      <c r="D154" s="59" t="s">
        <v>238</v>
      </c>
      <c r="E154" s="51">
        <v>7</v>
      </c>
      <c r="F154" s="51">
        <v>7</v>
      </c>
      <c r="H154" s="52"/>
      <c r="K154" s="52">
        <v>1</v>
      </c>
    </row>
    <row r="155" spans="1:11" ht="15">
      <c r="A155" s="53">
        <v>152</v>
      </c>
      <c r="B155" s="58" t="s">
        <v>224</v>
      </c>
      <c r="C155" s="77" t="s">
        <v>169</v>
      </c>
      <c r="D155" s="59" t="s">
        <v>238</v>
      </c>
      <c r="E155" s="51">
        <v>7</v>
      </c>
      <c r="F155" s="51">
        <v>7</v>
      </c>
      <c r="H155" s="52"/>
      <c r="K155" s="52">
        <v>1</v>
      </c>
    </row>
    <row r="156" spans="1:11" ht="15">
      <c r="A156" s="53">
        <v>153</v>
      </c>
      <c r="B156" s="58" t="s">
        <v>224</v>
      </c>
      <c r="C156" s="77" t="s">
        <v>220</v>
      </c>
      <c r="D156" s="59" t="s">
        <v>238</v>
      </c>
      <c r="E156" s="51">
        <v>7</v>
      </c>
      <c r="F156" s="51">
        <v>7</v>
      </c>
      <c r="H156" s="52"/>
      <c r="K156" s="52">
        <v>1</v>
      </c>
    </row>
    <row r="157" spans="1:11" ht="15">
      <c r="A157" s="53">
        <v>154</v>
      </c>
      <c r="B157" s="58" t="s">
        <v>224</v>
      </c>
      <c r="C157" s="77" t="s">
        <v>221</v>
      </c>
      <c r="D157" s="59" t="s">
        <v>238</v>
      </c>
      <c r="E157" s="51">
        <v>7</v>
      </c>
      <c r="F157" s="51">
        <v>7</v>
      </c>
      <c r="H157" s="52"/>
      <c r="K157" s="52">
        <v>1</v>
      </c>
    </row>
    <row r="158" spans="1:11" ht="15">
      <c r="A158" s="53">
        <v>155</v>
      </c>
      <c r="B158" s="58" t="s">
        <v>224</v>
      </c>
      <c r="C158" s="77" t="s">
        <v>222</v>
      </c>
      <c r="D158" s="59" t="s">
        <v>238</v>
      </c>
      <c r="E158" s="51">
        <v>7</v>
      </c>
      <c r="F158" s="51">
        <v>7</v>
      </c>
      <c r="H158" s="52"/>
      <c r="K158" s="52">
        <v>1</v>
      </c>
    </row>
    <row r="159" spans="1:11" ht="15">
      <c r="A159" s="53">
        <v>156</v>
      </c>
      <c r="B159" s="58" t="s">
        <v>224</v>
      </c>
      <c r="C159" s="77" t="s">
        <v>223</v>
      </c>
      <c r="D159" s="59" t="s">
        <v>238</v>
      </c>
      <c r="E159" s="51">
        <v>7</v>
      </c>
      <c r="F159" s="51">
        <v>7</v>
      </c>
      <c r="H159" s="52"/>
      <c r="K159" s="52">
        <v>1</v>
      </c>
    </row>
    <row r="160" spans="1:11" ht="15">
      <c r="A160" s="53">
        <v>157</v>
      </c>
      <c r="B160" s="58" t="s">
        <v>224</v>
      </c>
      <c r="C160" s="77" t="s">
        <v>183</v>
      </c>
      <c r="D160" s="59" t="s">
        <v>238</v>
      </c>
      <c r="E160" s="51">
        <v>7</v>
      </c>
      <c r="F160" s="51">
        <v>7</v>
      </c>
      <c r="H160" s="52"/>
      <c r="K160" s="52">
        <v>1</v>
      </c>
    </row>
    <row r="161" spans="1:11" ht="15">
      <c r="A161" s="53">
        <v>158</v>
      </c>
      <c r="B161" s="58" t="s">
        <v>227</v>
      </c>
      <c r="C161" s="77" t="s">
        <v>225</v>
      </c>
      <c r="D161" s="59">
        <v>0.4</v>
      </c>
      <c r="E161" s="51">
        <v>0.4</v>
      </c>
      <c r="H161" s="52"/>
      <c r="K161" s="52">
        <f>E161</f>
        <v>0.4</v>
      </c>
    </row>
    <row r="162" spans="1:11" ht="15">
      <c r="A162" s="53">
        <v>159</v>
      </c>
      <c r="B162" s="58" t="s">
        <v>227</v>
      </c>
      <c r="C162" s="77" t="s">
        <v>226</v>
      </c>
      <c r="D162" s="59">
        <v>0.4</v>
      </c>
      <c r="E162" s="51">
        <v>0.4</v>
      </c>
      <c r="H162" s="52"/>
      <c r="K162" s="52">
        <f>E162</f>
        <v>0.4</v>
      </c>
    </row>
    <row r="163" spans="1:11" ht="15">
      <c r="A163" s="53">
        <v>160</v>
      </c>
      <c r="B163" s="58" t="s">
        <v>227</v>
      </c>
      <c r="C163" s="77" t="s">
        <v>183</v>
      </c>
      <c r="D163" s="59">
        <v>0.4</v>
      </c>
      <c r="E163" s="51">
        <v>0.4</v>
      </c>
      <c r="H163" s="52"/>
      <c r="K163" s="52">
        <f>E163</f>
        <v>0.4</v>
      </c>
    </row>
    <row r="164" spans="1:11" ht="15">
      <c r="A164" s="53">
        <v>161</v>
      </c>
      <c r="B164" s="55" t="s">
        <v>228</v>
      </c>
      <c r="C164" s="77" t="s">
        <v>231</v>
      </c>
      <c r="D164" s="55" t="s">
        <v>236</v>
      </c>
      <c r="E164" s="51">
        <v>45</v>
      </c>
      <c r="F164" s="51">
        <v>45</v>
      </c>
      <c r="G164" s="51">
        <v>3</v>
      </c>
      <c r="H164" s="82">
        <f>(E164+(E164-(2*G164*0.1)*(G164/0.3-1)))/2*(F164+(F164-(2*G164*0.1)*(G164/0.3-1)))/2*G164</f>
        <v>5367.869999999999</v>
      </c>
      <c r="I164" s="82">
        <f aca="true" t="shared" si="10" ref="I164">0.75*(H164/0.15)/10000</f>
        <v>2.683935</v>
      </c>
      <c r="J164" s="52">
        <f>I164*2</f>
        <v>5.36787</v>
      </c>
      <c r="K164" s="52">
        <f>+I164+J164</f>
        <v>8.051805</v>
      </c>
    </row>
    <row r="165" spans="1:11" ht="15">
      <c r="A165" s="53">
        <v>162</v>
      </c>
      <c r="B165" s="55" t="s">
        <v>228</v>
      </c>
      <c r="C165" s="77" t="s">
        <v>231</v>
      </c>
      <c r="D165" s="55" t="s">
        <v>237</v>
      </c>
      <c r="E165" s="51">
        <v>45</v>
      </c>
      <c r="F165" s="51">
        <v>45</v>
      </c>
      <c r="G165" s="51">
        <v>4</v>
      </c>
      <c r="H165" s="82">
        <f>(E165+(E165-(2*G165*0.1)*(G165/0.3-1)))/2*(F165+(F165-(2*G165*0.1)*(G165/0.3-1)))/2*G165</f>
        <v>6421.35111111111</v>
      </c>
      <c r="I165" s="82">
        <f aca="true" t="shared" si="11" ref="I165:I168">0.75*(H165/0.15)/10000</f>
        <v>3.210675555555555</v>
      </c>
      <c r="J165" s="52">
        <f aca="true" t="shared" si="12" ref="J165:J168">I165*2</f>
        <v>6.42135111111111</v>
      </c>
      <c r="K165" s="52">
        <f aca="true" t="shared" si="13" ref="K165:K168">+I165+J165</f>
        <v>9.632026666666665</v>
      </c>
    </row>
    <row r="166" spans="1:11" ht="15">
      <c r="A166" s="53">
        <v>163</v>
      </c>
      <c r="B166" s="55" t="s">
        <v>228</v>
      </c>
      <c r="C166" s="77" t="s">
        <v>231</v>
      </c>
      <c r="D166" s="55" t="s">
        <v>185</v>
      </c>
      <c r="E166" s="51">
        <v>23</v>
      </c>
      <c r="F166" s="51">
        <v>23</v>
      </c>
      <c r="G166" s="51">
        <v>3</v>
      </c>
      <c r="H166" s="82">
        <f>(E166+(E166-(2*G166*0.1)*(G166/0.3-1)))/2*(F166+(F166-(2*G166*0.1)*(G166/0.3-1)))/2*G166</f>
        <v>1236.27</v>
      </c>
      <c r="I166" s="82">
        <f t="shared" si="11"/>
        <v>0.618135</v>
      </c>
      <c r="J166" s="52">
        <f t="shared" si="12"/>
        <v>1.23627</v>
      </c>
      <c r="K166" s="52">
        <f t="shared" si="13"/>
        <v>1.8544049999999999</v>
      </c>
    </row>
    <row r="167" spans="1:11" ht="15">
      <c r="A167" s="53">
        <v>164</v>
      </c>
      <c r="B167" s="55" t="s">
        <v>228</v>
      </c>
      <c r="C167" s="77" t="s">
        <v>231</v>
      </c>
      <c r="D167" s="55" t="s">
        <v>186</v>
      </c>
      <c r="E167" s="51">
        <v>30</v>
      </c>
      <c r="F167" s="51">
        <v>30</v>
      </c>
      <c r="G167" s="51">
        <v>3</v>
      </c>
      <c r="H167" s="82">
        <f>(E167+(E167-(2*G167*0.1)*(G167/0.3-1)))/2*(F167+(F167-(2*G167*0.1)*(G167/0.3-1)))/2*G167</f>
        <v>2235.8700000000003</v>
      </c>
      <c r="I167" s="82">
        <f t="shared" si="11"/>
        <v>1.1179350000000001</v>
      </c>
      <c r="J167" s="52">
        <f t="shared" si="12"/>
        <v>2.2358700000000002</v>
      </c>
      <c r="K167" s="52">
        <f t="shared" si="13"/>
        <v>3.3538050000000004</v>
      </c>
    </row>
    <row r="168" spans="1:11" ht="15">
      <c r="A168" s="53">
        <v>165</v>
      </c>
      <c r="B168" s="54" t="s">
        <v>229</v>
      </c>
      <c r="C168" s="77" t="s">
        <v>231</v>
      </c>
      <c r="D168" s="55" t="s">
        <v>236</v>
      </c>
      <c r="E168" s="51">
        <v>45</v>
      </c>
      <c r="F168" s="51">
        <v>45</v>
      </c>
      <c r="G168" s="51">
        <v>3</v>
      </c>
      <c r="H168" s="82">
        <f>(E168+(E168-(2*G168*0.1)*(G168/0.3-1)))/2*(F168+(F168-(2*G168*0.1)*(G168/0.3-1)))/2*G168</f>
        <v>5367.869999999999</v>
      </c>
      <c r="I168" s="82">
        <f t="shared" si="11"/>
        <v>2.683935</v>
      </c>
      <c r="J168" s="52">
        <f t="shared" si="12"/>
        <v>5.36787</v>
      </c>
      <c r="K168" s="52">
        <f t="shared" si="13"/>
        <v>8.051805</v>
      </c>
    </row>
    <row r="169" spans="1:12" ht="30" customHeight="1">
      <c r="A169" s="53">
        <v>166</v>
      </c>
      <c r="B169" s="55" t="s">
        <v>230</v>
      </c>
      <c r="C169" s="77" t="s">
        <v>231</v>
      </c>
      <c r="D169" s="55" t="s">
        <v>232</v>
      </c>
      <c r="E169" s="51">
        <v>5</v>
      </c>
      <c r="F169" s="51">
        <v>5</v>
      </c>
      <c r="G169" s="51">
        <v>1</v>
      </c>
      <c r="H169" s="52" t="s">
        <v>272</v>
      </c>
      <c r="K169" s="88">
        <v>1</v>
      </c>
      <c r="L169" s="231" t="s">
        <v>275</v>
      </c>
    </row>
    <row r="170" spans="1:12" ht="15">
      <c r="A170" s="53">
        <v>167</v>
      </c>
      <c r="B170" s="54" t="s">
        <v>230</v>
      </c>
      <c r="C170" s="77" t="s">
        <v>231</v>
      </c>
      <c r="D170" s="54" t="s">
        <v>232</v>
      </c>
      <c r="E170" s="51">
        <v>5</v>
      </c>
      <c r="F170" s="51">
        <v>5</v>
      </c>
      <c r="G170" s="51">
        <v>1</v>
      </c>
      <c r="H170" s="52" t="s">
        <v>272</v>
      </c>
      <c r="K170" s="88">
        <v>1</v>
      </c>
      <c r="L170" s="232"/>
    </row>
    <row r="171" spans="1:13" ht="15" customHeight="1">
      <c r="A171" s="53">
        <v>168</v>
      </c>
      <c r="B171" s="54" t="s">
        <v>233</v>
      </c>
      <c r="C171" s="78" t="s">
        <v>235</v>
      </c>
      <c r="D171" s="58" t="s">
        <v>248</v>
      </c>
      <c r="E171" s="51">
        <v>15</v>
      </c>
      <c r="F171" s="51">
        <f>E171*5</f>
        <v>75</v>
      </c>
      <c r="G171" s="51">
        <v>1.5</v>
      </c>
      <c r="H171" s="51">
        <v>7500</v>
      </c>
      <c r="I171" s="74">
        <f>2.7*(H171/0.15)/10000</f>
        <v>13.5</v>
      </c>
      <c r="K171" s="88">
        <v>2</v>
      </c>
      <c r="L171" s="232"/>
      <c r="M171" s="52" t="s">
        <v>274</v>
      </c>
    </row>
    <row r="172" spans="1:13" ht="15">
      <c r="A172" s="53">
        <v>169</v>
      </c>
      <c r="B172" s="54" t="s">
        <v>233</v>
      </c>
      <c r="C172" s="78" t="s">
        <v>235</v>
      </c>
      <c r="D172" s="58" t="s">
        <v>248</v>
      </c>
      <c r="E172" s="51">
        <v>15</v>
      </c>
      <c r="F172" s="51">
        <f aca="true" t="shared" si="14" ref="F172:F175">E172*5</f>
        <v>75</v>
      </c>
      <c r="G172" s="51">
        <v>1.5</v>
      </c>
      <c r="H172" s="51">
        <v>8750</v>
      </c>
      <c r="I172" s="74">
        <f aca="true" t="shared" si="15" ref="I172:I175">2.7*(H172/0.15)/10000</f>
        <v>15.750000000000004</v>
      </c>
      <c r="K172" s="88">
        <v>2</v>
      </c>
      <c r="L172" s="232"/>
      <c r="M172" s="52" t="s">
        <v>274</v>
      </c>
    </row>
    <row r="173" spans="1:13" ht="15">
      <c r="A173" s="53">
        <v>170</v>
      </c>
      <c r="B173" s="54" t="s">
        <v>233</v>
      </c>
      <c r="C173" s="78" t="s">
        <v>235</v>
      </c>
      <c r="D173" s="58" t="s">
        <v>248</v>
      </c>
      <c r="E173" s="51">
        <v>15</v>
      </c>
      <c r="F173" s="51">
        <f t="shared" si="14"/>
        <v>75</v>
      </c>
      <c r="G173" s="51">
        <v>1.5</v>
      </c>
      <c r="H173" s="51">
        <v>7200</v>
      </c>
      <c r="I173" s="74">
        <f t="shared" si="15"/>
        <v>12.96</v>
      </c>
      <c r="K173" s="88">
        <v>2</v>
      </c>
      <c r="L173" s="232"/>
      <c r="M173" s="52" t="s">
        <v>274</v>
      </c>
    </row>
    <row r="174" spans="1:13" ht="15">
      <c r="A174" s="53">
        <v>171</v>
      </c>
      <c r="B174" s="55" t="s">
        <v>234</v>
      </c>
      <c r="C174" s="78" t="s">
        <v>235</v>
      </c>
      <c r="D174" s="58" t="s">
        <v>249</v>
      </c>
      <c r="E174" s="51">
        <v>25</v>
      </c>
      <c r="F174" s="51">
        <f t="shared" si="14"/>
        <v>125</v>
      </c>
      <c r="G174" s="51">
        <v>2</v>
      </c>
      <c r="H174" s="51">
        <v>8700</v>
      </c>
      <c r="I174" s="74">
        <f t="shared" si="15"/>
        <v>15.66</v>
      </c>
      <c r="K174" s="88">
        <v>2</v>
      </c>
      <c r="L174" s="232"/>
      <c r="M174" s="52" t="s">
        <v>274</v>
      </c>
    </row>
    <row r="175" spans="1:13" ht="14.25" customHeight="1">
      <c r="A175" s="53">
        <v>172</v>
      </c>
      <c r="B175" s="55" t="s">
        <v>234</v>
      </c>
      <c r="C175" s="78" t="s">
        <v>235</v>
      </c>
      <c r="D175" s="58" t="s">
        <v>250</v>
      </c>
      <c r="E175" s="51">
        <v>25</v>
      </c>
      <c r="F175" s="51">
        <f t="shared" si="14"/>
        <v>125</v>
      </c>
      <c r="G175" s="51">
        <v>2</v>
      </c>
      <c r="H175" s="51">
        <v>9800</v>
      </c>
      <c r="I175" s="74">
        <f t="shared" si="15"/>
        <v>17.640000000000004</v>
      </c>
      <c r="K175" s="88">
        <v>2</v>
      </c>
      <c r="L175" s="232"/>
      <c r="M175" s="52" t="s">
        <v>274</v>
      </c>
    </row>
    <row r="176" spans="1:12" ht="15" customHeight="1" hidden="1">
      <c r="A176" s="60"/>
      <c r="B176" s="60"/>
      <c r="C176" s="79"/>
      <c r="D176" s="60"/>
      <c r="E176" s="60"/>
      <c r="F176" s="60"/>
      <c r="G176" s="60"/>
      <c r="H176" s="73"/>
      <c r="K176" s="83"/>
      <c r="L176" s="233"/>
    </row>
    <row r="177" spans="8:11" ht="15">
      <c r="H177" s="52">
        <f>SUM(H4:H175)</f>
        <v>237159.01111111094</v>
      </c>
      <c r="I177" s="52">
        <f>SUM(I4:I175)</f>
        <v>173.11450555555555</v>
      </c>
      <c r="J177" s="52">
        <f aca="true" t="shared" si="16" ref="J177:K177">SUM(J4:J175)</f>
        <v>195.2090111111111</v>
      </c>
      <c r="K177" s="52">
        <f t="shared" si="16"/>
        <v>372.0235166666663</v>
      </c>
    </row>
    <row r="178" ht="15">
      <c r="H178" s="51">
        <f>H177/10000</f>
        <v>23.715901111111094</v>
      </c>
    </row>
  </sheetData>
  <mergeCells count="2">
    <mergeCell ref="L169:L176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 topLeftCell="A1">
      <selection activeCell="O22" sqref="O22"/>
    </sheetView>
  </sheetViews>
  <sheetFormatPr defaultColWidth="9.140625" defaultRowHeight="15"/>
  <sheetData>
    <row r="9" ht="15">
      <c r="K9" t="s">
        <v>253</v>
      </c>
    </row>
    <row r="10" spans="11:15" ht="15">
      <c r="K10" t="s">
        <v>254</v>
      </c>
      <c r="L10" t="s">
        <v>255</v>
      </c>
      <c r="M10" t="s">
        <v>256</v>
      </c>
      <c r="N10" t="s">
        <v>257</v>
      </c>
      <c r="O10" t="s">
        <v>258</v>
      </c>
    </row>
    <row r="11" ht="15">
      <c r="K11" t="s">
        <v>259</v>
      </c>
    </row>
    <row r="12" spans="11:17" ht="15">
      <c r="K12" t="s">
        <v>260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</v>
      </c>
    </row>
    <row r="13" spans="11:17" ht="15">
      <c r="K13" t="s">
        <v>261</v>
      </c>
      <c r="L13">
        <f>L12-(2*0.3)</f>
        <v>22.4</v>
      </c>
      <c r="M13">
        <f>M12-(2*0.3)</f>
        <v>22.4</v>
      </c>
      <c r="N13">
        <f aca="true" t="shared" si="0" ref="N13:N21">N12</f>
        <v>0.30000000000000004</v>
      </c>
      <c r="O13">
        <f aca="true" t="shared" si="1" ref="O13:O18">N13*M13*L13</f>
        <v>150.528</v>
      </c>
      <c r="Q13">
        <f aca="true" t="shared" si="2" ref="Q13:Q21">L13-(2*I19*0.1)</f>
        <v>22.4</v>
      </c>
    </row>
    <row r="14" spans="11:17" ht="15">
      <c r="K14" t="s">
        <v>262</v>
      </c>
      <c r="L14">
        <f aca="true" t="shared" si="3" ref="L14:M21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ht="15">
      <c r="K15" t="s">
        <v>263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ht="15">
      <c r="K16" t="s">
        <v>264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11:17" ht="15">
      <c r="K17" t="s">
        <v>265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ht="15">
      <c r="I18">
        <v>3</v>
      </c>
      <c r="K18" t="s">
        <v>266</v>
      </c>
      <c r="L18">
        <f t="shared" si="3"/>
        <v>19.39999999999999</v>
      </c>
      <c r="M18">
        <f t="shared" si="3"/>
        <v>19.39999999999999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</v>
      </c>
    </row>
    <row r="19" spans="11:17" ht="15">
      <c r="K19" t="s">
        <v>267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11:17" ht="15">
      <c r="K20" t="s">
        <v>268</v>
      </c>
      <c r="L20">
        <f t="shared" si="3"/>
        <v>18.19999999999999</v>
      </c>
      <c r="M20">
        <f t="shared" si="3"/>
        <v>18.19999999999999</v>
      </c>
      <c r="N20">
        <f t="shared" si="0"/>
        <v>0.30000000000000004</v>
      </c>
      <c r="O20">
        <f>N20*M20*L20</f>
        <v>99.37199999999989</v>
      </c>
      <c r="Q20">
        <f t="shared" si="2"/>
        <v>18.19999999999999</v>
      </c>
    </row>
    <row r="21" spans="9:17" ht="15">
      <c r="I21">
        <v>23</v>
      </c>
      <c r="K21" t="s">
        <v>269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92.92799999999987</v>
      </c>
      <c r="Q21">
        <f t="shared" si="2"/>
        <v>17.599999999999987</v>
      </c>
    </row>
    <row r="22" spans="9:15" ht="15">
      <c r="I22">
        <v>23</v>
      </c>
      <c r="K22" t="s">
        <v>270</v>
      </c>
      <c r="O22">
        <f>SUM(O12:O21)</f>
        <v>1245.1799999999994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workbookViewId="0" topLeftCell="A1">
      <selection activeCell="A36" sqref="A36:A109"/>
    </sheetView>
  </sheetViews>
  <sheetFormatPr defaultColWidth="9.140625" defaultRowHeight="15"/>
  <cols>
    <col min="1" max="1" width="9.140625" style="173" customWidth="1"/>
    <col min="2" max="2" width="25.7109375" style="96" bestFit="1" customWidth="1"/>
    <col min="3" max="3" width="19.140625" style="96" customWidth="1"/>
    <col min="4" max="4" width="15.8515625" style="96" customWidth="1"/>
    <col min="5" max="5" width="11.140625" style="96" bestFit="1" customWidth="1"/>
    <col min="6" max="6" width="32.8515625" style="96" bestFit="1" customWidth="1"/>
    <col min="7" max="7" width="25.00390625" style="96" customWidth="1"/>
    <col min="8" max="8" width="25.28125" style="96" bestFit="1" customWidth="1"/>
    <col min="9" max="10" width="21.8515625" style="96" customWidth="1"/>
    <col min="11" max="11" width="25.28125" style="96" bestFit="1" customWidth="1"/>
    <col min="12" max="12" width="51.421875" style="96" customWidth="1"/>
    <col min="13" max="13" width="32.421875" style="96" customWidth="1"/>
    <col min="14" max="16384" width="9.140625" style="96" customWidth="1"/>
  </cols>
  <sheetData>
    <row r="1" spans="1:13" ht="20.25">
      <c r="A1" s="239" t="s">
        <v>276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40" t="s">
        <v>296</v>
      </c>
    </row>
    <row r="2" spans="1:13" ht="28.5">
      <c r="A2" s="161" t="s">
        <v>244</v>
      </c>
      <c r="B2" s="112" t="s">
        <v>245</v>
      </c>
      <c r="C2" s="112"/>
      <c r="D2" s="112" t="s">
        <v>297</v>
      </c>
      <c r="E2" s="112" t="s">
        <v>298</v>
      </c>
      <c r="F2" s="112" t="s">
        <v>243</v>
      </c>
      <c r="G2" s="112" t="s">
        <v>299</v>
      </c>
      <c r="H2" s="112" t="s">
        <v>300</v>
      </c>
      <c r="I2" s="112" t="s">
        <v>301</v>
      </c>
      <c r="J2" s="112" t="s">
        <v>302</v>
      </c>
      <c r="K2" s="112" t="s">
        <v>247</v>
      </c>
      <c r="L2" s="241" t="s">
        <v>303</v>
      </c>
      <c r="M2" s="240"/>
    </row>
    <row r="3" spans="1:13" ht="15">
      <c r="A3" s="169"/>
      <c r="B3" s="113"/>
      <c r="C3" s="113"/>
      <c r="D3" s="113" t="s">
        <v>278</v>
      </c>
      <c r="E3" s="113" t="s">
        <v>278</v>
      </c>
      <c r="F3" s="113" t="s">
        <v>278</v>
      </c>
      <c r="G3" s="113"/>
      <c r="H3" s="113"/>
      <c r="I3" s="113" t="s">
        <v>304</v>
      </c>
      <c r="J3" s="113" t="s">
        <v>304</v>
      </c>
      <c r="K3" s="113" t="s">
        <v>304</v>
      </c>
      <c r="L3" s="241"/>
      <c r="M3" s="97"/>
    </row>
    <row r="4" spans="1:13" ht="24.95" customHeight="1">
      <c r="A4" s="170">
        <v>1</v>
      </c>
      <c r="B4" s="162" t="s">
        <v>359</v>
      </c>
      <c r="C4" s="163" t="s">
        <v>186</v>
      </c>
      <c r="D4" s="164">
        <v>30</v>
      </c>
      <c r="E4" s="164">
        <v>30</v>
      </c>
      <c r="F4" s="110">
        <v>3</v>
      </c>
      <c r="G4" s="115">
        <f aca="true" t="shared" si="0" ref="G4:G25">(D4+(D4-(2*F4*0.1)*(F4/0.3-1)))/2*(E4+(E4-(2*F4*0.1)*(F4/0.3-1)))/2*F4</f>
        <v>2235.8700000000003</v>
      </c>
      <c r="H4" s="116">
        <f>G4*1.5</f>
        <v>3353.8050000000003</v>
      </c>
      <c r="I4" s="115">
        <f>((H4)/(0.05*6))/10000</f>
        <v>1.117935</v>
      </c>
      <c r="J4" s="115">
        <f>(H4/(1.2*0.5*0.75))/10000</f>
        <v>0.7452900000000001</v>
      </c>
      <c r="K4" s="115">
        <f>+J4+I4</f>
        <v>1.863225</v>
      </c>
      <c r="L4" s="242" t="s">
        <v>305</v>
      </c>
      <c r="M4" s="237"/>
    </row>
    <row r="5" spans="1:13" ht="24.95" customHeight="1">
      <c r="A5" s="170">
        <v>2</v>
      </c>
      <c r="B5" s="162" t="s">
        <v>359</v>
      </c>
      <c r="C5" s="163" t="s">
        <v>186</v>
      </c>
      <c r="D5" s="164">
        <v>30</v>
      </c>
      <c r="E5" s="164">
        <v>30</v>
      </c>
      <c r="F5" s="110">
        <v>3</v>
      </c>
      <c r="G5" s="115">
        <f t="shared" si="0"/>
        <v>2235.8700000000003</v>
      </c>
      <c r="H5" s="116">
        <f aca="true" t="shared" si="1" ref="H5:H25">G5*1.5</f>
        <v>3353.8050000000003</v>
      </c>
      <c r="I5" s="115">
        <f aca="true" t="shared" si="2" ref="I5:I25">((H5)/(0.05*6))/10000</f>
        <v>1.117935</v>
      </c>
      <c r="J5" s="115">
        <f aca="true" t="shared" si="3" ref="J5:J25">(H5/(1.2*0.5*0.75))/10000</f>
        <v>0.7452900000000001</v>
      </c>
      <c r="K5" s="115">
        <f>+J5+I5</f>
        <v>1.863225</v>
      </c>
      <c r="L5" s="242"/>
      <c r="M5" s="237"/>
    </row>
    <row r="6" spans="1:13" ht="24.95" customHeight="1">
      <c r="A6" s="170">
        <v>3</v>
      </c>
      <c r="B6" s="162" t="s">
        <v>359</v>
      </c>
      <c r="C6" s="163" t="s">
        <v>186</v>
      </c>
      <c r="D6" s="164">
        <v>30</v>
      </c>
      <c r="E6" s="164">
        <v>30</v>
      </c>
      <c r="F6" s="110">
        <v>3</v>
      </c>
      <c r="G6" s="115">
        <f t="shared" si="0"/>
        <v>2235.8700000000003</v>
      </c>
      <c r="H6" s="116">
        <f t="shared" si="1"/>
        <v>3353.8050000000003</v>
      </c>
      <c r="I6" s="115">
        <f>((H6)/(0.05*6))/10000</f>
        <v>1.117935</v>
      </c>
      <c r="J6" s="115">
        <f t="shared" si="3"/>
        <v>0.7452900000000001</v>
      </c>
      <c r="K6" s="115">
        <f>+J6+I6</f>
        <v>1.863225</v>
      </c>
      <c r="L6" s="242"/>
      <c r="M6" s="237"/>
    </row>
    <row r="7" spans="1:13" ht="24.95" customHeight="1">
      <c r="A7" s="170">
        <v>4</v>
      </c>
      <c r="B7" s="162" t="s">
        <v>359</v>
      </c>
      <c r="C7" s="163" t="s">
        <v>186</v>
      </c>
      <c r="D7" s="164">
        <v>30</v>
      </c>
      <c r="E7" s="164">
        <v>30</v>
      </c>
      <c r="F7" s="110">
        <v>3</v>
      </c>
      <c r="G7" s="115">
        <f aca="true" t="shared" si="4" ref="G7:G22">(D7+(D7-(2*F7*0.1)*(F7/0.3-1)))/2*(E7+(E7-(2*F7*0.1)*(F7/0.3-1)))/2*F7</f>
        <v>2235.8700000000003</v>
      </c>
      <c r="H7" s="116">
        <f aca="true" t="shared" si="5" ref="H7:H22">G7*1.5</f>
        <v>3353.8050000000003</v>
      </c>
      <c r="I7" s="115">
        <f aca="true" t="shared" si="6" ref="I7:I22">((H7)/(0.05*6))/10000</f>
        <v>1.117935</v>
      </c>
      <c r="J7" s="115">
        <f aca="true" t="shared" si="7" ref="J7:J22">(H7/(1.2*0.5*0.75))/10000</f>
        <v>0.7452900000000001</v>
      </c>
      <c r="K7" s="115">
        <f aca="true" t="shared" si="8" ref="K7:K22">+J7+I7</f>
        <v>1.863225</v>
      </c>
      <c r="L7" s="242"/>
      <c r="M7" s="237"/>
    </row>
    <row r="8" spans="1:13" ht="24.95" customHeight="1">
      <c r="A8" s="170">
        <v>5</v>
      </c>
      <c r="B8" s="162" t="s">
        <v>359</v>
      </c>
      <c r="C8" s="163" t="s">
        <v>186</v>
      </c>
      <c r="D8" s="164">
        <v>30</v>
      </c>
      <c r="E8" s="164">
        <v>30</v>
      </c>
      <c r="F8" s="110">
        <v>3</v>
      </c>
      <c r="G8" s="115">
        <f t="shared" si="4"/>
        <v>2235.8700000000003</v>
      </c>
      <c r="H8" s="116">
        <f t="shared" si="5"/>
        <v>3353.8050000000003</v>
      </c>
      <c r="I8" s="115">
        <f t="shared" si="6"/>
        <v>1.117935</v>
      </c>
      <c r="J8" s="115">
        <f t="shared" si="7"/>
        <v>0.7452900000000001</v>
      </c>
      <c r="K8" s="115">
        <f t="shared" si="8"/>
        <v>1.863225</v>
      </c>
      <c r="L8" s="242"/>
      <c r="M8" s="237"/>
    </row>
    <row r="9" spans="1:13" ht="24.95" customHeight="1">
      <c r="A9" s="170">
        <v>6</v>
      </c>
      <c r="B9" s="162" t="s">
        <v>359</v>
      </c>
      <c r="C9" s="163" t="s">
        <v>186</v>
      </c>
      <c r="D9" s="164">
        <v>30</v>
      </c>
      <c r="E9" s="164">
        <v>30</v>
      </c>
      <c r="F9" s="110">
        <v>3</v>
      </c>
      <c r="G9" s="115">
        <f t="shared" si="4"/>
        <v>2235.8700000000003</v>
      </c>
      <c r="H9" s="116">
        <f t="shared" si="5"/>
        <v>3353.8050000000003</v>
      </c>
      <c r="I9" s="115">
        <f t="shared" si="6"/>
        <v>1.117935</v>
      </c>
      <c r="J9" s="115">
        <f t="shared" si="7"/>
        <v>0.7452900000000001</v>
      </c>
      <c r="K9" s="115">
        <f t="shared" si="8"/>
        <v>1.863225</v>
      </c>
      <c r="L9" s="242"/>
      <c r="M9" s="237"/>
    </row>
    <row r="10" spans="1:13" ht="24.95" customHeight="1">
      <c r="A10" s="170">
        <v>7</v>
      </c>
      <c r="B10" s="162" t="s">
        <v>359</v>
      </c>
      <c r="C10" s="163" t="s">
        <v>186</v>
      </c>
      <c r="D10" s="164">
        <v>30</v>
      </c>
      <c r="E10" s="164">
        <v>30</v>
      </c>
      <c r="F10" s="110">
        <v>3</v>
      </c>
      <c r="G10" s="115">
        <f t="shared" si="4"/>
        <v>2235.8700000000003</v>
      </c>
      <c r="H10" s="116">
        <f t="shared" si="5"/>
        <v>3353.8050000000003</v>
      </c>
      <c r="I10" s="115">
        <f t="shared" si="6"/>
        <v>1.117935</v>
      </c>
      <c r="J10" s="115">
        <f t="shared" si="7"/>
        <v>0.7452900000000001</v>
      </c>
      <c r="K10" s="115">
        <f t="shared" si="8"/>
        <v>1.863225</v>
      </c>
      <c r="L10" s="242"/>
      <c r="M10" s="237"/>
    </row>
    <row r="11" spans="1:13" ht="24.95" customHeight="1">
      <c r="A11" s="170">
        <v>8</v>
      </c>
      <c r="B11" s="162" t="s">
        <v>359</v>
      </c>
      <c r="C11" s="163" t="s">
        <v>186</v>
      </c>
      <c r="D11" s="164">
        <v>30</v>
      </c>
      <c r="E11" s="164">
        <v>30</v>
      </c>
      <c r="F11" s="110">
        <v>3</v>
      </c>
      <c r="G11" s="115">
        <f t="shared" si="4"/>
        <v>2235.8700000000003</v>
      </c>
      <c r="H11" s="116">
        <f t="shared" si="5"/>
        <v>3353.8050000000003</v>
      </c>
      <c r="I11" s="115">
        <f t="shared" si="6"/>
        <v>1.117935</v>
      </c>
      <c r="J11" s="115">
        <f t="shared" si="7"/>
        <v>0.7452900000000001</v>
      </c>
      <c r="K11" s="115">
        <f t="shared" si="8"/>
        <v>1.863225</v>
      </c>
      <c r="L11" s="242"/>
      <c r="M11" s="237"/>
    </row>
    <row r="12" spans="1:13" ht="24.95" customHeight="1">
      <c r="A12" s="170">
        <v>9</v>
      </c>
      <c r="B12" s="162" t="s">
        <v>359</v>
      </c>
      <c r="C12" s="163" t="s">
        <v>186</v>
      </c>
      <c r="D12" s="164">
        <v>30</v>
      </c>
      <c r="E12" s="164">
        <v>30</v>
      </c>
      <c r="F12" s="110">
        <v>3</v>
      </c>
      <c r="G12" s="115">
        <f t="shared" si="4"/>
        <v>2235.8700000000003</v>
      </c>
      <c r="H12" s="116">
        <f t="shared" si="5"/>
        <v>3353.8050000000003</v>
      </c>
      <c r="I12" s="115">
        <f t="shared" si="6"/>
        <v>1.117935</v>
      </c>
      <c r="J12" s="115">
        <f t="shared" si="7"/>
        <v>0.7452900000000001</v>
      </c>
      <c r="K12" s="115">
        <f t="shared" si="8"/>
        <v>1.863225</v>
      </c>
      <c r="L12" s="242"/>
      <c r="M12" s="237"/>
    </row>
    <row r="13" spans="1:13" ht="24.95" customHeight="1">
      <c r="A13" s="170">
        <v>10</v>
      </c>
      <c r="B13" s="162" t="s">
        <v>359</v>
      </c>
      <c r="C13" s="163" t="s">
        <v>186</v>
      </c>
      <c r="D13" s="164">
        <v>30</v>
      </c>
      <c r="E13" s="164">
        <v>30</v>
      </c>
      <c r="F13" s="110">
        <v>3</v>
      </c>
      <c r="G13" s="115">
        <f t="shared" si="4"/>
        <v>2235.8700000000003</v>
      </c>
      <c r="H13" s="116">
        <f t="shared" si="5"/>
        <v>3353.8050000000003</v>
      </c>
      <c r="I13" s="115">
        <f t="shared" si="6"/>
        <v>1.117935</v>
      </c>
      <c r="J13" s="115">
        <f t="shared" si="7"/>
        <v>0.7452900000000001</v>
      </c>
      <c r="K13" s="115">
        <f t="shared" si="8"/>
        <v>1.863225</v>
      </c>
      <c r="L13" s="242"/>
      <c r="M13" s="237"/>
    </row>
    <row r="14" spans="1:13" ht="24.95" customHeight="1">
      <c r="A14" s="170">
        <v>11</v>
      </c>
      <c r="B14" s="162" t="s">
        <v>359</v>
      </c>
      <c r="C14" s="163" t="s">
        <v>186</v>
      </c>
      <c r="D14" s="164">
        <v>30</v>
      </c>
      <c r="E14" s="164">
        <v>30</v>
      </c>
      <c r="F14" s="110">
        <v>3</v>
      </c>
      <c r="G14" s="115">
        <f t="shared" si="4"/>
        <v>2235.8700000000003</v>
      </c>
      <c r="H14" s="116">
        <f t="shared" si="5"/>
        <v>3353.8050000000003</v>
      </c>
      <c r="I14" s="115">
        <f t="shared" si="6"/>
        <v>1.117935</v>
      </c>
      <c r="J14" s="115">
        <f t="shared" si="7"/>
        <v>0.7452900000000001</v>
      </c>
      <c r="K14" s="115">
        <f t="shared" si="8"/>
        <v>1.863225</v>
      </c>
      <c r="L14" s="242"/>
      <c r="M14" s="237"/>
    </row>
    <row r="15" spans="1:13" ht="24.95" customHeight="1">
      <c r="A15" s="170">
        <v>12</v>
      </c>
      <c r="B15" s="162" t="s">
        <v>359</v>
      </c>
      <c r="C15" s="163" t="s">
        <v>186</v>
      </c>
      <c r="D15" s="164">
        <v>30</v>
      </c>
      <c r="E15" s="164">
        <v>30</v>
      </c>
      <c r="F15" s="110">
        <v>3</v>
      </c>
      <c r="G15" s="115">
        <f t="shared" si="4"/>
        <v>2235.8700000000003</v>
      </c>
      <c r="H15" s="116">
        <f t="shared" si="5"/>
        <v>3353.8050000000003</v>
      </c>
      <c r="I15" s="115">
        <f t="shared" si="6"/>
        <v>1.117935</v>
      </c>
      <c r="J15" s="115">
        <f t="shared" si="7"/>
        <v>0.7452900000000001</v>
      </c>
      <c r="K15" s="115">
        <f t="shared" si="8"/>
        <v>1.863225</v>
      </c>
      <c r="L15" s="242"/>
      <c r="M15" s="237"/>
    </row>
    <row r="16" spans="1:13" ht="24.95" customHeight="1">
      <c r="A16" s="170">
        <v>13</v>
      </c>
      <c r="B16" s="162" t="s">
        <v>359</v>
      </c>
      <c r="C16" s="163" t="s">
        <v>186</v>
      </c>
      <c r="D16" s="164">
        <v>30</v>
      </c>
      <c r="E16" s="164">
        <v>30</v>
      </c>
      <c r="F16" s="110">
        <v>3</v>
      </c>
      <c r="G16" s="115">
        <f t="shared" si="4"/>
        <v>2235.8700000000003</v>
      </c>
      <c r="H16" s="116">
        <f t="shared" si="5"/>
        <v>3353.8050000000003</v>
      </c>
      <c r="I16" s="115">
        <f t="shared" si="6"/>
        <v>1.117935</v>
      </c>
      <c r="J16" s="115">
        <f t="shared" si="7"/>
        <v>0.7452900000000001</v>
      </c>
      <c r="K16" s="115">
        <f t="shared" si="8"/>
        <v>1.863225</v>
      </c>
      <c r="L16" s="242"/>
      <c r="M16" s="237"/>
    </row>
    <row r="17" spans="1:13" ht="24.95" customHeight="1">
      <c r="A17" s="170">
        <v>14</v>
      </c>
      <c r="B17" s="162" t="s">
        <v>359</v>
      </c>
      <c r="C17" s="163" t="s">
        <v>186</v>
      </c>
      <c r="D17" s="164">
        <v>30</v>
      </c>
      <c r="E17" s="164">
        <v>30</v>
      </c>
      <c r="F17" s="110">
        <v>3</v>
      </c>
      <c r="G17" s="115">
        <f t="shared" si="4"/>
        <v>2235.8700000000003</v>
      </c>
      <c r="H17" s="116">
        <f t="shared" si="5"/>
        <v>3353.8050000000003</v>
      </c>
      <c r="I17" s="115">
        <f t="shared" si="6"/>
        <v>1.117935</v>
      </c>
      <c r="J17" s="115">
        <f t="shared" si="7"/>
        <v>0.7452900000000001</v>
      </c>
      <c r="K17" s="115">
        <f t="shared" si="8"/>
        <v>1.863225</v>
      </c>
      <c r="L17" s="242"/>
      <c r="M17" s="237"/>
    </row>
    <row r="18" spans="1:13" ht="24.95" customHeight="1">
      <c r="A18" s="170">
        <v>15</v>
      </c>
      <c r="B18" s="162" t="s">
        <v>359</v>
      </c>
      <c r="C18" s="163" t="s">
        <v>186</v>
      </c>
      <c r="D18" s="164">
        <v>30</v>
      </c>
      <c r="E18" s="164">
        <v>30</v>
      </c>
      <c r="F18" s="110">
        <v>3</v>
      </c>
      <c r="G18" s="115">
        <f t="shared" si="4"/>
        <v>2235.8700000000003</v>
      </c>
      <c r="H18" s="116">
        <f t="shared" si="5"/>
        <v>3353.8050000000003</v>
      </c>
      <c r="I18" s="115">
        <f t="shared" si="6"/>
        <v>1.117935</v>
      </c>
      <c r="J18" s="115">
        <f t="shared" si="7"/>
        <v>0.7452900000000001</v>
      </c>
      <c r="K18" s="115">
        <f t="shared" si="8"/>
        <v>1.863225</v>
      </c>
      <c r="L18" s="242"/>
      <c r="M18" s="237"/>
    </row>
    <row r="19" spans="1:13" ht="24.95" customHeight="1">
      <c r="A19" s="170">
        <v>16</v>
      </c>
      <c r="B19" s="162" t="s">
        <v>359</v>
      </c>
      <c r="C19" s="163" t="s">
        <v>186</v>
      </c>
      <c r="D19" s="164">
        <v>30</v>
      </c>
      <c r="E19" s="164">
        <v>30</v>
      </c>
      <c r="F19" s="110">
        <v>3</v>
      </c>
      <c r="G19" s="115">
        <f t="shared" si="4"/>
        <v>2235.8700000000003</v>
      </c>
      <c r="H19" s="116">
        <f t="shared" si="5"/>
        <v>3353.8050000000003</v>
      </c>
      <c r="I19" s="115">
        <f t="shared" si="6"/>
        <v>1.117935</v>
      </c>
      <c r="J19" s="115">
        <f t="shared" si="7"/>
        <v>0.7452900000000001</v>
      </c>
      <c r="K19" s="115">
        <f t="shared" si="8"/>
        <v>1.863225</v>
      </c>
      <c r="L19" s="242"/>
      <c r="M19" s="237"/>
    </row>
    <row r="20" spans="1:13" ht="24.95" customHeight="1">
      <c r="A20" s="170">
        <v>17</v>
      </c>
      <c r="B20" s="162" t="s">
        <v>359</v>
      </c>
      <c r="C20" s="163" t="s">
        <v>186</v>
      </c>
      <c r="D20" s="164">
        <v>30</v>
      </c>
      <c r="E20" s="164">
        <v>30</v>
      </c>
      <c r="F20" s="110">
        <v>3</v>
      </c>
      <c r="G20" s="115">
        <f t="shared" si="4"/>
        <v>2235.8700000000003</v>
      </c>
      <c r="H20" s="116">
        <f t="shared" si="5"/>
        <v>3353.8050000000003</v>
      </c>
      <c r="I20" s="115">
        <f t="shared" si="6"/>
        <v>1.117935</v>
      </c>
      <c r="J20" s="115">
        <f t="shared" si="7"/>
        <v>0.7452900000000001</v>
      </c>
      <c r="K20" s="115">
        <f t="shared" si="8"/>
        <v>1.863225</v>
      </c>
      <c r="L20" s="242"/>
      <c r="M20" s="237"/>
    </row>
    <row r="21" spans="1:13" ht="24.95" customHeight="1">
      <c r="A21" s="170">
        <v>18</v>
      </c>
      <c r="B21" s="162" t="s">
        <v>359</v>
      </c>
      <c r="C21" s="163" t="s">
        <v>186</v>
      </c>
      <c r="D21" s="164">
        <v>30</v>
      </c>
      <c r="E21" s="164">
        <v>30</v>
      </c>
      <c r="F21" s="110">
        <v>3</v>
      </c>
      <c r="G21" s="115">
        <f t="shared" si="4"/>
        <v>2235.8700000000003</v>
      </c>
      <c r="H21" s="116">
        <f t="shared" si="5"/>
        <v>3353.8050000000003</v>
      </c>
      <c r="I21" s="115">
        <f t="shared" si="6"/>
        <v>1.117935</v>
      </c>
      <c r="J21" s="115">
        <f t="shared" si="7"/>
        <v>0.7452900000000001</v>
      </c>
      <c r="K21" s="115">
        <f t="shared" si="8"/>
        <v>1.863225</v>
      </c>
      <c r="L21" s="242"/>
      <c r="M21" s="237"/>
    </row>
    <row r="22" spans="1:13" ht="24.95" customHeight="1">
      <c r="A22" s="170">
        <v>19</v>
      </c>
      <c r="B22" s="162" t="s">
        <v>359</v>
      </c>
      <c r="C22" s="163" t="s">
        <v>186</v>
      </c>
      <c r="D22" s="164">
        <v>30</v>
      </c>
      <c r="E22" s="164">
        <v>30</v>
      </c>
      <c r="F22" s="110">
        <v>3</v>
      </c>
      <c r="G22" s="115">
        <f t="shared" si="4"/>
        <v>2235.8700000000003</v>
      </c>
      <c r="H22" s="116">
        <f t="shared" si="5"/>
        <v>3353.8050000000003</v>
      </c>
      <c r="I22" s="115">
        <f t="shared" si="6"/>
        <v>1.117935</v>
      </c>
      <c r="J22" s="115">
        <f t="shared" si="7"/>
        <v>0.7452900000000001</v>
      </c>
      <c r="K22" s="115">
        <f t="shared" si="8"/>
        <v>1.863225</v>
      </c>
      <c r="L22" s="242"/>
      <c r="M22" s="237"/>
    </row>
    <row r="23" spans="1:13" ht="24.95" customHeight="1">
      <c r="A23" s="170">
        <v>20</v>
      </c>
      <c r="B23" s="162" t="s">
        <v>359</v>
      </c>
      <c r="C23" s="163" t="s">
        <v>186</v>
      </c>
      <c r="D23" s="164">
        <v>30</v>
      </c>
      <c r="E23" s="164">
        <v>30</v>
      </c>
      <c r="F23" s="110">
        <v>3</v>
      </c>
      <c r="G23" s="115">
        <f t="shared" si="0"/>
        <v>2235.8700000000003</v>
      </c>
      <c r="H23" s="116">
        <f t="shared" si="1"/>
        <v>3353.8050000000003</v>
      </c>
      <c r="I23" s="115">
        <f>((H23)/(0.05*6))/10000</f>
        <v>1.117935</v>
      </c>
      <c r="J23" s="115">
        <f t="shared" si="3"/>
        <v>0.7452900000000001</v>
      </c>
      <c r="K23" s="115">
        <f>+J23+I23</f>
        <v>1.863225</v>
      </c>
      <c r="L23" s="242"/>
      <c r="M23" s="237"/>
    </row>
    <row r="24" spans="1:13" ht="24.95" customHeight="1">
      <c r="A24" s="170">
        <v>21</v>
      </c>
      <c r="B24" s="162" t="s">
        <v>359</v>
      </c>
      <c r="C24" s="163" t="s">
        <v>186</v>
      </c>
      <c r="D24" s="164">
        <v>30</v>
      </c>
      <c r="E24" s="164">
        <v>30</v>
      </c>
      <c r="F24" s="110">
        <v>3</v>
      </c>
      <c r="G24" s="115">
        <f t="shared" si="0"/>
        <v>2235.8700000000003</v>
      </c>
      <c r="H24" s="116">
        <f t="shared" si="1"/>
        <v>3353.8050000000003</v>
      </c>
      <c r="I24" s="115">
        <f t="shared" si="2"/>
        <v>1.117935</v>
      </c>
      <c r="J24" s="115">
        <f t="shared" si="3"/>
        <v>0.7452900000000001</v>
      </c>
      <c r="K24" s="115">
        <f>+J24+I24</f>
        <v>1.863225</v>
      </c>
      <c r="L24" s="238" t="s">
        <v>306</v>
      </c>
      <c r="M24" s="237"/>
    </row>
    <row r="25" spans="1:13" ht="24.95" customHeight="1">
      <c r="A25" s="170">
        <v>22</v>
      </c>
      <c r="B25" s="162" t="s">
        <v>415</v>
      </c>
      <c r="C25" s="163" t="s">
        <v>416</v>
      </c>
      <c r="D25" s="164">
        <v>80</v>
      </c>
      <c r="E25" s="164">
        <v>70</v>
      </c>
      <c r="F25" s="110">
        <v>1.2</v>
      </c>
      <c r="G25" s="115">
        <f t="shared" si="0"/>
        <v>6655.35552</v>
      </c>
      <c r="H25" s="116">
        <f t="shared" si="1"/>
        <v>9983.03328</v>
      </c>
      <c r="I25" s="115">
        <f t="shared" si="2"/>
        <v>3.3276777599999994</v>
      </c>
      <c r="J25" s="115">
        <f t="shared" si="3"/>
        <v>2.21845184</v>
      </c>
      <c r="K25" s="115">
        <f aca="true" t="shared" si="9" ref="K25">+J25+I25</f>
        <v>5.5461295999999995</v>
      </c>
      <c r="L25" s="238"/>
      <c r="M25" s="237"/>
    </row>
    <row r="26" spans="1:13" ht="24.95" customHeight="1">
      <c r="A26" s="170">
        <v>23</v>
      </c>
      <c r="B26" s="162" t="s">
        <v>415</v>
      </c>
      <c r="C26" s="163" t="s">
        <v>417</v>
      </c>
      <c r="D26" s="164">
        <v>70</v>
      </c>
      <c r="E26" s="164">
        <v>70</v>
      </c>
      <c r="F26" s="110">
        <v>1.2</v>
      </c>
      <c r="G26" s="115">
        <f aca="true" t="shared" si="10" ref="G26">(D26+(D26-(2*F26*0.1)*(F26/0.3-1)))/2*(E26+(E26-(2*F26*0.1)*(F26/0.3-1)))/2*F26</f>
        <v>5819.67552</v>
      </c>
      <c r="H26" s="116">
        <f aca="true" t="shared" si="11" ref="H26">G26*1.5</f>
        <v>8729.51328</v>
      </c>
      <c r="I26" s="115">
        <f aca="true" t="shared" si="12" ref="I26">((H26)/(0.05*6))/10000</f>
        <v>2.9098377599999994</v>
      </c>
      <c r="J26" s="115">
        <f aca="true" t="shared" si="13" ref="J26">(H26/(1.2*0.5*0.75))/10000</f>
        <v>1.9398918399999998</v>
      </c>
      <c r="K26" s="115">
        <f aca="true" t="shared" si="14" ref="K26">+J26+I26</f>
        <v>4.849729599999999</v>
      </c>
      <c r="L26" s="111"/>
      <c r="M26" s="105"/>
    </row>
    <row r="27" spans="1:13" ht="24.95" customHeight="1">
      <c r="A27" s="170">
        <v>24</v>
      </c>
      <c r="B27" s="114" t="s">
        <v>452</v>
      </c>
      <c r="C27" s="114" t="s">
        <v>457</v>
      </c>
      <c r="D27" s="114">
        <v>50</v>
      </c>
      <c r="E27" s="114">
        <v>6</v>
      </c>
      <c r="F27" s="114">
        <v>4</v>
      </c>
      <c r="G27" s="197">
        <v>10500</v>
      </c>
      <c r="H27" s="116">
        <f aca="true" t="shared" si="15" ref="H27">G27*3</f>
        <v>31500</v>
      </c>
      <c r="I27" s="115">
        <f>((H27)/(0.05*6))/10000</f>
        <v>10.499999999999998</v>
      </c>
      <c r="J27" s="198"/>
      <c r="K27" s="115">
        <f aca="true" t="shared" si="16" ref="K27">I27</f>
        <v>10.499999999999998</v>
      </c>
      <c r="L27" s="192"/>
      <c r="M27" s="98"/>
    </row>
    <row r="28" spans="1:13" ht="28.5">
      <c r="A28" s="170">
        <v>25</v>
      </c>
      <c r="B28" s="178" t="s">
        <v>307</v>
      </c>
      <c r="C28" s="178" t="s">
        <v>308</v>
      </c>
      <c r="D28" s="179" t="s">
        <v>420</v>
      </c>
      <c r="E28" s="179"/>
      <c r="F28" s="179" t="s">
        <v>243</v>
      </c>
      <c r="G28" s="180" t="s">
        <v>421</v>
      </c>
      <c r="H28" s="180" t="s">
        <v>422</v>
      </c>
      <c r="I28" s="181" t="s">
        <v>301</v>
      </c>
      <c r="J28" s="181"/>
      <c r="K28" s="180" t="s">
        <v>33</v>
      </c>
      <c r="L28" s="182" t="s">
        <v>309</v>
      </c>
      <c r="M28" s="237"/>
    </row>
    <row r="29" spans="1:13" ht="30">
      <c r="A29" s="170">
        <v>26</v>
      </c>
      <c r="B29" s="183" t="s">
        <v>423</v>
      </c>
      <c r="C29" s="184" t="s">
        <v>425</v>
      </c>
      <c r="D29" s="188">
        <v>3</v>
      </c>
      <c r="E29" s="188"/>
      <c r="F29" s="188">
        <v>7</v>
      </c>
      <c r="G29" s="185">
        <f>3.14*(D29/2)^2*F29</f>
        <v>49.455000000000005</v>
      </c>
      <c r="H29" s="185">
        <f>G29*60</f>
        <v>2967.3</v>
      </c>
      <c r="I29" s="185">
        <f>(G29*60/(0.05*6))/10000</f>
        <v>0.9891</v>
      </c>
      <c r="J29" s="186"/>
      <c r="K29" s="185">
        <f>I29</f>
        <v>0.9891</v>
      </c>
      <c r="L29" s="187" t="s">
        <v>424</v>
      </c>
      <c r="M29" s="237"/>
    </row>
    <row r="30" spans="1:13" ht="30">
      <c r="A30" s="170">
        <v>27</v>
      </c>
      <c r="B30" s="183" t="s">
        <v>423</v>
      </c>
      <c r="C30" s="184" t="s">
        <v>425</v>
      </c>
      <c r="D30" s="188">
        <v>3</v>
      </c>
      <c r="E30" s="188"/>
      <c r="F30" s="188">
        <v>7</v>
      </c>
      <c r="G30" s="185">
        <f aca="true" t="shared" si="17" ref="G30:G34">3.14*(D30/2)^2*F30</f>
        <v>49.455000000000005</v>
      </c>
      <c r="H30" s="185">
        <f aca="true" t="shared" si="18" ref="H30:H34">G30*60</f>
        <v>2967.3</v>
      </c>
      <c r="I30" s="185">
        <f aca="true" t="shared" si="19" ref="I30:I34">(G30*60/(0.05*6))/10000</f>
        <v>0.9891</v>
      </c>
      <c r="J30" s="186"/>
      <c r="K30" s="185">
        <f aca="true" t="shared" si="20" ref="K30:K34">I30</f>
        <v>0.9891</v>
      </c>
      <c r="L30" s="187" t="s">
        <v>424</v>
      </c>
      <c r="M30" s="177"/>
    </row>
    <row r="31" spans="1:13" ht="30">
      <c r="A31" s="170">
        <v>28</v>
      </c>
      <c r="B31" s="183" t="s">
        <v>423</v>
      </c>
      <c r="C31" s="184" t="s">
        <v>425</v>
      </c>
      <c r="D31" s="188">
        <v>3</v>
      </c>
      <c r="E31" s="188"/>
      <c r="F31" s="188">
        <v>7</v>
      </c>
      <c r="G31" s="185">
        <f t="shared" si="17"/>
        <v>49.455000000000005</v>
      </c>
      <c r="H31" s="185">
        <f t="shared" si="18"/>
        <v>2967.3</v>
      </c>
      <c r="I31" s="185">
        <f t="shared" si="19"/>
        <v>0.9891</v>
      </c>
      <c r="J31" s="186"/>
      <c r="K31" s="185">
        <f t="shared" si="20"/>
        <v>0.9891</v>
      </c>
      <c r="L31" s="187" t="s">
        <v>424</v>
      </c>
      <c r="M31" s="177"/>
    </row>
    <row r="32" spans="1:13" ht="30">
      <c r="A32" s="170">
        <v>29</v>
      </c>
      <c r="B32" s="183" t="s">
        <v>423</v>
      </c>
      <c r="C32" s="184" t="s">
        <v>425</v>
      </c>
      <c r="D32" s="188">
        <v>3</v>
      </c>
      <c r="E32" s="188"/>
      <c r="F32" s="188">
        <v>7</v>
      </c>
      <c r="G32" s="185">
        <f t="shared" si="17"/>
        <v>49.455000000000005</v>
      </c>
      <c r="H32" s="185">
        <f t="shared" si="18"/>
        <v>2967.3</v>
      </c>
      <c r="I32" s="185">
        <f t="shared" si="19"/>
        <v>0.9891</v>
      </c>
      <c r="J32" s="186"/>
      <c r="K32" s="185">
        <f t="shared" si="20"/>
        <v>0.9891</v>
      </c>
      <c r="L32" s="187" t="s">
        <v>424</v>
      </c>
      <c r="M32" s="177"/>
    </row>
    <row r="33" spans="1:13" ht="30">
      <c r="A33" s="170">
        <v>30</v>
      </c>
      <c r="B33" s="183" t="s">
        <v>423</v>
      </c>
      <c r="C33" s="184" t="s">
        <v>425</v>
      </c>
      <c r="D33" s="188">
        <v>3</v>
      </c>
      <c r="E33" s="188"/>
      <c r="F33" s="188">
        <v>7</v>
      </c>
      <c r="G33" s="185">
        <f t="shared" si="17"/>
        <v>49.455000000000005</v>
      </c>
      <c r="H33" s="185">
        <f t="shared" si="18"/>
        <v>2967.3</v>
      </c>
      <c r="I33" s="185">
        <f t="shared" si="19"/>
        <v>0.9891</v>
      </c>
      <c r="J33" s="186"/>
      <c r="K33" s="185">
        <f t="shared" si="20"/>
        <v>0.9891</v>
      </c>
      <c r="L33" s="187" t="s">
        <v>424</v>
      </c>
      <c r="M33" s="177"/>
    </row>
    <row r="34" spans="1:13" ht="30">
      <c r="A34" s="170">
        <v>31</v>
      </c>
      <c r="B34" s="183" t="s">
        <v>423</v>
      </c>
      <c r="C34" s="184" t="s">
        <v>425</v>
      </c>
      <c r="D34" s="188">
        <v>3</v>
      </c>
      <c r="E34" s="188"/>
      <c r="F34" s="188">
        <v>7</v>
      </c>
      <c r="G34" s="185">
        <f t="shared" si="17"/>
        <v>49.455000000000005</v>
      </c>
      <c r="H34" s="185">
        <f t="shared" si="18"/>
        <v>2967.3</v>
      </c>
      <c r="I34" s="185">
        <f t="shared" si="19"/>
        <v>0.9891</v>
      </c>
      <c r="J34" s="186"/>
      <c r="K34" s="185">
        <f t="shared" si="20"/>
        <v>0.9891</v>
      </c>
      <c r="L34" s="187" t="s">
        <v>424</v>
      </c>
      <c r="M34" s="177"/>
    </row>
    <row r="35" spans="1:13" ht="29.25">
      <c r="A35" s="171"/>
      <c r="B35" s="117" t="s">
        <v>307</v>
      </c>
      <c r="C35" s="118" t="s">
        <v>308</v>
      </c>
      <c r="D35" s="119" t="s">
        <v>310</v>
      </c>
      <c r="E35" s="119" t="s">
        <v>311</v>
      </c>
      <c r="F35" s="119" t="s">
        <v>312</v>
      </c>
      <c r="G35" s="120" t="s">
        <v>313</v>
      </c>
      <c r="H35" s="120"/>
      <c r="I35" s="121" t="s">
        <v>301</v>
      </c>
      <c r="J35" s="121"/>
      <c r="K35" s="120" t="s">
        <v>314</v>
      </c>
      <c r="L35" s="122" t="s">
        <v>309</v>
      </c>
      <c r="M35" s="98"/>
    </row>
    <row r="36" spans="1:13" ht="15">
      <c r="A36" s="170">
        <v>1</v>
      </c>
      <c r="B36" s="123" t="s">
        <v>189</v>
      </c>
      <c r="C36" s="124">
        <f>I36</f>
        <v>0.04</v>
      </c>
      <c r="D36" s="110">
        <v>20</v>
      </c>
      <c r="E36" s="110">
        <v>20</v>
      </c>
      <c r="F36" s="110"/>
      <c r="G36" s="126">
        <f>D36*E36</f>
        <v>400</v>
      </c>
      <c r="H36" s="126"/>
      <c r="I36" s="126">
        <f>(G36)/10000</f>
        <v>0.04</v>
      </c>
      <c r="J36" s="127" t="s">
        <v>315</v>
      </c>
      <c r="K36" s="126">
        <f>I36</f>
        <v>0.04</v>
      </c>
      <c r="L36" s="243" t="s">
        <v>316</v>
      </c>
      <c r="M36" s="237"/>
    </row>
    <row r="37" spans="1:13" ht="15">
      <c r="A37" s="170">
        <v>2</v>
      </c>
      <c r="B37" s="123" t="s">
        <v>189</v>
      </c>
      <c r="C37" s="124">
        <f aca="true" t="shared" si="21" ref="C37:C58">I37</f>
        <v>0.04</v>
      </c>
      <c r="D37" s="110">
        <v>20</v>
      </c>
      <c r="E37" s="110">
        <v>20</v>
      </c>
      <c r="F37" s="110"/>
      <c r="G37" s="126">
        <f aca="true" t="shared" si="22" ref="G37:G58">D37*E37</f>
        <v>400</v>
      </c>
      <c r="H37" s="126"/>
      <c r="I37" s="126">
        <f aca="true" t="shared" si="23" ref="I37:I58">(G37)/10000</f>
        <v>0.04</v>
      </c>
      <c r="J37" s="127"/>
      <c r="K37" s="126">
        <f aca="true" t="shared" si="24" ref="K37:K58">I37</f>
        <v>0.04</v>
      </c>
      <c r="L37" s="243"/>
      <c r="M37" s="237"/>
    </row>
    <row r="38" spans="1:13" ht="15">
      <c r="A38" s="170">
        <v>3</v>
      </c>
      <c r="B38" s="123" t="s">
        <v>189</v>
      </c>
      <c r="C38" s="124">
        <f t="shared" si="21"/>
        <v>0.04</v>
      </c>
      <c r="D38" s="110">
        <v>20</v>
      </c>
      <c r="E38" s="110">
        <v>20</v>
      </c>
      <c r="F38" s="110"/>
      <c r="G38" s="126">
        <f t="shared" si="22"/>
        <v>400</v>
      </c>
      <c r="H38" s="126"/>
      <c r="I38" s="126">
        <f t="shared" si="23"/>
        <v>0.04</v>
      </c>
      <c r="J38" s="127"/>
      <c r="K38" s="126">
        <f t="shared" si="24"/>
        <v>0.04</v>
      </c>
      <c r="L38" s="243"/>
      <c r="M38" s="237"/>
    </row>
    <row r="39" spans="1:13" ht="15">
      <c r="A39" s="170">
        <v>4</v>
      </c>
      <c r="B39" s="123" t="s">
        <v>189</v>
      </c>
      <c r="C39" s="124">
        <f t="shared" si="21"/>
        <v>0.04</v>
      </c>
      <c r="D39" s="110">
        <v>20</v>
      </c>
      <c r="E39" s="110">
        <v>20</v>
      </c>
      <c r="F39" s="110"/>
      <c r="G39" s="126">
        <f t="shared" si="22"/>
        <v>400</v>
      </c>
      <c r="H39" s="126"/>
      <c r="I39" s="126">
        <f t="shared" si="23"/>
        <v>0.04</v>
      </c>
      <c r="J39" s="127"/>
      <c r="K39" s="126">
        <f t="shared" si="24"/>
        <v>0.04</v>
      </c>
      <c r="L39" s="243"/>
      <c r="M39" s="237"/>
    </row>
    <row r="40" spans="1:13" ht="15">
      <c r="A40" s="170">
        <v>5</v>
      </c>
      <c r="B40" s="123" t="s">
        <v>189</v>
      </c>
      <c r="C40" s="124">
        <f t="shared" si="21"/>
        <v>0.04</v>
      </c>
      <c r="D40" s="110">
        <v>20</v>
      </c>
      <c r="E40" s="110">
        <v>20</v>
      </c>
      <c r="F40" s="110"/>
      <c r="G40" s="126">
        <f t="shared" si="22"/>
        <v>400</v>
      </c>
      <c r="H40" s="126"/>
      <c r="I40" s="126">
        <f t="shared" si="23"/>
        <v>0.04</v>
      </c>
      <c r="J40" s="127"/>
      <c r="K40" s="126">
        <f t="shared" si="24"/>
        <v>0.04</v>
      </c>
      <c r="L40" s="128"/>
      <c r="M40" s="101"/>
    </row>
    <row r="41" spans="1:13" ht="15">
      <c r="A41" s="170">
        <v>6</v>
      </c>
      <c r="B41" s="123" t="s">
        <v>189</v>
      </c>
      <c r="C41" s="124">
        <f t="shared" si="21"/>
        <v>0.04</v>
      </c>
      <c r="D41" s="110">
        <v>20</v>
      </c>
      <c r="E41" s="110">
        <v>20</v>
      </c>
      <c r="F41" s="110"/>
      <c r="G41" s="126">
        <f t="shared" si="22"/>
        <v>400</v>
      </c>
      <c r="H41" s="126"/>
      <c r="I41" s="126">
        <f t="shared" si="23"/>
        <v>0.04</v>
      </c>
      <c r="J41" s="127"/>
      <c r="K41" s="126">
        <f t="shared" si="24"/>
        <v>0.04</v>
      </c>
      <c r="L41" s="128"/>
      <c r="M41" s="101"/>
    </row>
    <row r="42" spans="1:13" ht="15">
      <c r="A42" s="170">
        <v>7</v>
      </c>
      <c r="B42" s="123" t="s">
        <v>189</v>
      </c>
      <c r="C42" s="124">
        <f t="shared" si="21"/>
        <v>0.04</v>
      </c>
      <c r="D42" s="110">
        <v>20</v>
      </c>
      <c r="E42" s="110">
        <v>20</v>
      </c>
      <c r="F42" s="110"/>
      <c r="G42" s="126">
        <f t="shared" si="22"/>
        <v>400</v>
      </c>
      <c r="H42" s="126"/>
      <c r="I42" s="126">
        <f t="shared" si="23"/>
        <v>0.04</v>
      </c>
      <c r="J42" s="127"/>
      <c r="K42" s="126">
        <f t="shared" si="24"/>
        <v>0.04</v>
      </c>
      <c r="L42" s="128"/>
      <c r="M42" s="101"/>
    </row>
    <row r="43" spans="1:13" ht="15">
      <c r="A43" s="170">
        <v>8</v>
      </c>
      <c r="B43" s="123" t="s">
        <v>189</v>
      </c>
      <c r="C43" s="124">
        <f t="shared" si="21"/>
        <v>0.04</v>
      </c>
      <c r="D43" s="110">
        <v>20</v>
      </c>
      <c r="E43" s="110">
        <v>20</v>
      </c>
      <c r="F43" s="110"/>
      <c r="G43" s="126">
        <f t="shared" si="22"/>
        <v>400</v>
      </c>
      <c r="H43" s="126"/>
      <c r="I43" s="126">
        <f t="shared" si="23"/>
        <v>0.04</v>
      </c>
      <c r="J43" s="127"/>
      <c r="K43" s="126">
        <f t="shared" si="24"/>
        <v>0.04</v>
      </c>
      <c r="L43" s="128"/>
      <c r="M43" s="101"/>
    </row>
    <row r="44" spans="1:13" ht="15">
      <c r="A44" s="170">
        <v>9</v>
      </c>
      <c r="B44" s="123" t="s">
        <v>189</v>
      </c>
      <c r="C44" s="124">
        <f t="shared" si="21"/>
        <v>0.04</v>
      </c>
      <c r="D44" s="110">
        <v>20</v>
      </c>
      <c r="E44" s="110">
        <v>20</v>
      </c>
      <c r="F44" s="110"/>
      <c r="G44" s="126">
        <f t="shared" si="22"/>
        <v>400</v>
      </c>
      <c r="H44" s="126"/>
      <c r="I44" s="126">
        <f t="shared" si="23"/>
        <v>0.04</v>
      </c>
      <c r="J44" s="127"/>
      <c r="K44" s="126">
        <f t="shared" si="24"/>
        <v>0.04</v>
      </c>
      <c r="L44" s="128"/>
      <c r="M44" s="101"/>
    </row>
    <row r="45" spans="1:13" ht="15">
      <c r="A45" s="170">
        <v>10</v>
      </c>
      <c r="B45" s="123" t="s">
        <v>189</v>
      </c>
      <c r="C45" s="124">
        <f t="shared" si="21"/>
        <v>0.04</v>
      </c>
      <c r="D45" s="110">
        <v>20</v>
      </c>
      <c r="E45" s="110">
        <v>20</v>
      </c>
      <c r="F45" s="110"/>
      <c r="G45" s="126">
        <f t="shared" si="22"/>
        <v>400</v>
      </c>
      <c r="H45" s="126"/>
      <c r="I45" s="126">
        <f t="shared" si="23"/>
        <v>0.04</v>
      </c>
      <c r="J45" s="127"/>
      <c r="K45" s="126">
        <f t="shared" si="24"/>
        <v>0.04</v>
      </c>
      <c r="L45" s="128"/>
      <c r="M45" s="101"/>
    </row>
    <row r="46" spans="1:13" ht="15">
      <c r="A46" s="170">
        <v>11</v>
      </c>
      <c r="B46" s="123" t="s">
        <v>189</v>
      </c>
      <c r="C46" s="124">
        <f t="shared" si="21"/>
        <v>0.04</v>
      </c>
      <c r="D46" s="110">
        <v>20</v>
      </c>
      <c r="E46" s="110">
        <v>20</v>
      </c>
      <c r="F46" s="110"/>
      <c r="G46" s="126">
        <f t="shared" si="22"/>
        <v>400</v>
      </c>
      <c r="H46" s="126"/>
      <c r="I46" s="126">
        <f t="shared" si="23"/>
        <v>0.04</v>
      </c>
      <c r="J46" s="127"/>
      <c r="K46" s="126">
        <f t="shared" si="24"/>
        <v>0.04</v>
      </c>
      <c r="L46" s="128"/>
      <c r="M46" s="101"/>
    </row>
    <row r="47" spans="1:13" ht="15">
      <c r="A47" s="170">
        <v>12</v>
      </c>
      <c r="B47" s="123" t="s">
        <v>189</v>
      </c>
      <c r="C47" s="124">
        <f t="shared" si="21"/>
        <v>0.04</v>
      </c>
      <c r="D47" s="110">
        <v>20</v>
      </c>
      <c r="E47" s="110">
        <v>20</v>
      </c>
      <c r="F47" s="110"/>
      <c r="G47" s="126">
        <f t="shared" si="22"/>
        <v>400</v>
      </c>
      <c r="H47" s="126"/>
      <c r="I47" s="126">
        <f t="shared" si="23"/>
        <v>0.04</v>
      </c>
      <c r="J47" s="127"/>
      <c r="K47" s="126">
        <f t="shared" si="24"/>
        <v>0.04</v>
      </c>
      <c r="L47" s="128"/>
      <c r="M47" s="101"/>
    </row>
    <row r="48" spans="1:13" ht="15">
      <c r="A48" s="170">
        <v>13</v>
      </c>
      <c r="B48" s="123" t="s">
        <v>189</v>
      </c>
      <c r="C48" s="124">
        <f t="shared" si="21"/>
        <v>0.04</v>
      </c>
      <c r="D48" s="110">
        <v>20</v>
      </c>
      <c r="E48" s="110">
        <v>20</v>
      </c>
      <c r="F48" s="110"/>
      <c r="G48" s="126">
        <f t="shared" si="22"/>
        <v>400</v>
      </c>
      <c r="H48" s="126"/>
      <c r="I48" s="126">
        <f t="shared" si="23"/>
        <v>0.04</v>
      </c>
      <c r="J48" s="127"/>
      <c r="K48" s="126">
        <f t="shared" si="24"/>
        <v>0.04</v>
      </c>
      <c r="L48" s="128"/>
      <c r="M48" s="101"/>
    </row>
    <row r="49" spans="1:13" ht="15">
      <c r="A49" s="170">
        <v>14</v>
      </c>
      <c r="B49" s="123" t="s">
        <v>189</v>
      </c>
      <c r="C49" s="124">
        <f t="shared" si="21"/>
        <v>0.04</v>
      </c>
      <c r="D49" s="110">
        <v>20</v>
      </c>
      <c r="E49" s="110">
        <v>20</v>
      </c>
      <c r="F49" s="110"/>
      <c r="G49" s="126">
        <f t="shared" si="22"/>
        <v>400</v>
      </c>
      <c r="H49" s="126"/>
      <c r="I49" s="126">
        <f t="shared" si="23"/>
        <v>0.04</v>
      </c>
      <c r="J49" s="127"/>
      <c r="K49" s="126">
        <f t="shared" si="24"/>
        <v>0.04</v>
      </c>
      <c r="L49" s="128"/>
      <c r="M49" s="101"/>
    </row>
    <row r="50" spans="1:13" ht="15">
      <c r="A50" s="170">
        <v>15</v>
      </c>
      <c r="B50" s="123" t="s">
        <v>189</v>
      </c>
      <c r="C50" s="124">
        <f t="shared" si="21"/>
        <v>0.04</v>
      </c>
      <c r="D50" s="110">
        <v>20</v>
      </c>
      <c r="E50" s="110">
        <v>20</v>
      </c>
      <c r="F50" s="110"/>
      <c r="G50" s="126">
        <f t="shared" si="22"/>
        <v>400</v>
      </c>
      <c r="H50" s="126"/>
      <c r="I50" s="126">
        <f t="shared" si="23"/>
        <v>0.04</v>
      </c>
      <c r="J50" s="127"/>
      <c r="K50" s="126">
        <f t="shared" si="24"/>
        <v>0.04</v>
      </c>
      <c r="L50" s="128"/>
      <c r="M50" s="101"/>
    </row>
    <row r="51" spans="1:13" ht="15">
      <c r="A51" s="170">
        <v>16</v>
      </c>
      <c r="B51" s="123" t="s">
        <v>189</v>
      </c>
      <c r="C51" s="124">
        <f t="shared" si="21"/>
        <v>0.04</v>
      </c>
      <c r="D51" s="110">
        <v>20</v>
      </c>
      <c r="E51" s="110">
        <v>20</v>
      </c>
      <c r="F51" s="110"/>
      <c r="G51" s="126">
        <f t="shared" si="22"/>
        <v>400</v>
      </c>
      <c r="H51" s="126"/>
      <c r="I51" s="126">
        <f t="shared" si="23"/>
        <v>0.04</v>
      </c>
      <c r="J51" s="127"/>
      <c r="K51" s="126">
        <f t="shared" si="24"/>
        <v>0.04</v>
      </c>
      <c r="L51" s="128"/>
      <c r="M51" s="101"/>
    </row>
    <row r="52" spans="1:13" ht="15">
      <c r="A52" s="170">
        <v>17</v>
      </c>
      <c r="B52" s="123" t="s">
        <v>189</v>
      </c>
      <c r="C52" s="124">
        <f t="shared" si="21"/>
        <v>0.04</v>
      </c>
      <c r="D52" s="110">
        <v>20</v>
      </c>
      <c r="E52" s="110">
        <v>20</v>
      </c>
      <c r="F52" s="110"/>
      <c r="G52" s="126">
        <f t="shared" si="22"/>
        <v>400</v>
      </c>
      <c r="H52" s="126"/>
      <c r="I52" s="126">
        <f t="shared" si="23"/>
        <v>0.04</v>
      </c>
      <c r="J52" s="127"/>
      <c r="K52" s="126">
        <f t="shared" si="24"/>
        <v>0.04</v>
      </c>
      <c r="L52" s="128"/>
      <c r="M52" s="101"/>
    </row>
    <row r="53" spans="1:13" ht="15">
      <c r="A53" s="170">
        <v>18</v>
      </c>
      <c r="B53" s="123" t="s">
        <v>189</v>
      </c>
      <c r="C53" s="124">
        <f t="shared" si="21"/>
        <v>0.04</v>
      </c>
      <c r="D53" s="110">
        <v>20</v>
      </c>
      <c r="E53" s="110">
        <v>20</v>
      </c>
      <c r="F53" s="110"/>
      <c r="G53" s="126">
        <f t="shared" si="22"/>
        <v>400</v>
      </c>
      <c r="H53" s="126"/>
      <c r="I53" s="126">
        <f t="shared" si="23"/>
        <v>0.04</v>
      </c>
      <c r="J53" s="127"/>
      <c r="K53" s="126">
        <f t="shared" si="24"/>
        <v>0.04</v>
      </c>
      <c r="L53" s="128"/>
      <c r="M53" s="101"/>
    </row>
    <row r="54" spans="1:13" ht="15">
      <c r="A54" s="170">
        <v>19</v>
      </c>
      <c r="B54" s="123" t="s">
        <v>189</v>
      </c>
      <c r="C54" s="124">
        <f t="shared" si="21"/>
        <v>0.04</v>
      </c>
      <c r="D54" s="110">
        <v>20</v>
      </c>
      <c r="E54" s="110">
        <v>20</v>
      </c>
      <c r="F54" s="110"/>
      <c r="G54" s="126">
        <f t="shared" si="22"/>
        <v>400</v>
      </c>
      <c r="H54" s="126"/>
      <c r="I54" s="126">
        <f t="shared" si="23"/>
        <v>0.04</v>
      </c>
      <c r="J54" s="127"/>
      <c r="K54" s="126">
        <f t="shared" si="24"/>
        <v>0.04</v>
      </c>
      <c r="L54" s="128"/>
      <c r="M54" s="101"/>
    </row>
    <row r="55" spans="1:13" ht="15">
      <c r="A55" s="170">
        <v>20</v>
      </c>
      <c r="B55" s="123" t="s">
        <v>189</v>
      </c>
      <c r="C55" s="124">
        <f t="shared" si="21"/>
        <v>0.04</v>
      </c>
      <c r="D55" s="110">
        <v>20</v>
      </c>
      <c r="E55" s="110">
        <v>20</v>
      </c>
      <c r="F55" s="110"/>
      <c r="G55" s="126">
        <f t="shared" si="22"/>
        <v>400</v>
      </c>
      <c r="H55" s="126"/>
      <c r="I55" s="126">
        <f t="shared" si="23"/>
        <v>0.04</v>
      </c>
      <c r="J55" s="127"/>
      <c r="K55" s="126">
        <f t="shared" si="24"/>
        <v>0.04</v>
      </c>
      <c r="L55" s="128"/>
      <c r="M55" s="101"/>
    </row>
    <row r="56" spans="1:13" ht="15">
      <c r="A56" s="170">
        <v>21</v>
      </c>
      <c r="B56" s="123" t="s">
        <v>189</v>
      </c>
      <c r="C56" s="124">
        <f t="shared" si="21"/>
        <v>0.04</v>
      </c>
      <c r="D56" s="110">
        <v>20</v>
      </c>
      <c r="E56" s="110">
        <v>20</v>
      </c>
      <c r="F56" s="110"/>
      <c r="G56" s="126">
        <f t="shared" si="22"/>
        <v>400</v>
      </c>
      <c r="H56" s="126"/>
      <c r="I56" s="126">
        <f t="shared" si="23"/>
        <v>0.04</v>
      </c>
      <c r="J56" s="127"/>
      <c r="K56" s="126">
        <f t="shared" si="24"/>
        <v>0.04</v>
      </c>
      <c r="L56" s="128"/>
      <c r="M56" s="101"/>
    </row>
    <row r="57" spans="1:13" ht="15">
      <c r="A57" s="170">
        <v>22</v>
      </c>
      <c r="B57" s="123" t="s">
        <v>189</v>
      </c>
      <c r="C57" s="124">
        <f t="shared" si="21"/>
        <v>0.04</v>
      </c>
      <c r="D57" s="110">
        <v>20</v>
      </c>
      <c r="E57" s="110">
        <v>20</v>
      </c>
      <c r="F57" s="110"/>
      <c r="G57" s="126">
        <f t="shared" si="22"/>
        <v>400</v>
      </c>
      <c r="H57" s="126"/>
      <c r="I57" s="126">
        <f t="shared" si="23"/>
        <v>0.04</v>
      </c>
      <c r="J57" s="127"/>
      <c r="K57" s="126">
        <f t="shared" si="24"/>
        <v>0.04</v>
      </c>
      <c r="L57" s="128"/>
      <c r="M57" s="101"/>
    </row>
    <row r="58" spans="1:13" ht="15">
      <c r="A58" s="170">
        <v>23</v>
      </c>
      <c r="B58" s="123" t="s">
        <v>189</v>
      </c>
      <c r="C58" s="124">
        <f t="shared" si="21"/>
        <v>0.04</v>
      </c>
      <c r="D58" s="110">
        <v>20</v>
      </c>
      <c r="E58" s="110">
        <v>20</v>
      </c>
      <c r="F58" s="110"/>
      <c r="G58" s="126">
        <f t="shared" si="22"/>
        <v>400</v>
      </c>
      <c r="H58" s="126"/>
      <c r="I58" s="126">
        <f t="shared" si="23"/>
        <v>0.04</v>
      </c>
      <c r="J58" s="127"/>
      <c r="K58" s="126">
        <f t="shared" si="24"/>
        <v>0.04</v>
      </c>
      <c r="L58" s="128"/>
      <c r="M58" s="101"/>
    </row>
    <row r="59" spans="1:13" ht="15">
      <c r="A59" s="170">
        <v>24</v>
      </c>
      <c r="B59" s="123" t="s">
        <v>426</v>
      </c>
      <c r="C59" s="124">
        <f aca="true" t="shared" si="25" ref="C59:C77">I59</f>
        <v>0.04</v>
      </c>
      <c r="D59" s="110">
        <v>20</v>
      </c>
      <c r="E59" s="110">
        <v>20</v>
      </c>
      <c r="F59" s="110"/>
      <c r="G59" s="126">
        <f aca="true" t="shared" si="26" ref="G59:G77">D59*E59</f>
        <v>400</v>
      </c>
      <c r="H59" s="126"/>
      <c r="I59" s="126">
        <f aca="true" t="shared" si="27" ref="I59:I77">(G59)/10000</f>
        <v>0.04</v>
      </c>
      <c r="J59" s="127"/>
      <c r="K59" s="126">
        <f aca="true" t="shared" si="28" ref="K59:K77">I59</f>
        <v>0.04</v>
      </c>
      <c r="L59" s="189"/>
      <c r="M59" s="190"/>
    </row>
    <row r="60" spans="1:13" ht="15">
      <c r="A60" s="170">
        <v>25</v>
      </c>
      <c r="B60" s="123" t="s">
        <v>426</v>
      </c>
      <c r="C60" s="124">
        <f t="shared" si="25"/>
        <v>0.04</v>
      </c>
      <c r="D60" s="110">
        <v>20</v>
      </c>
      <c r="E60" s="110">
        <v>20</v>
      </c>
      <c r="F60" s="110"/>
      <c r="G60" s="126">
        <f t="shared" si="26"/>
        <v>400</v>
      </c>
      <c r="H60" s="126"/>
      <c r="I60" s="126">
        <f t="shared" si="27"/>
        <v>0.04</v>
      </c>
      <c r="J60" s="127"/>
      <c r="K60" s="126">
        <f t="shared" si="28"/>
        <v>0.04</v>
      </c>
      <c r="L60" s="189"/>
      <c r="M60" s="190"/>
    </row>
    <row r="61" spans="1:13" ht="15">
      <c r="A61" s="170">
        <v>26</v>
      </c>
      <c r="B61" s="123" t="s">
        <v>426</v>
      </c>
      <c r="C61" s="124">
        <f t="shared" si="25"/>
        <v>0.04</v>
      </c>
      <c r="D61" s="110">
        <v>20</v>
      </c>
      <c r="E61" s="110">
        <v>20</v>
      </c>
      <c r="F61" s="110"/>
      <c r="G61" s="126">
        <f t="shared" si="26"/>
        <v>400</v>
      </c>
      <c r="H61" s="126"/>
      <c r="I61" s="126">
        <f t="shared" si="27"/>
        <v>0.04</v>
      </c>
      <c r="J61" s="127"/>
      <c r="K61" s="126">
        <f t="shared" si="28"/>
        <v>0.04</v>
      </c>
      <c r="L61" s="189"/>
      <c r="M61" s="190"/>
    </row>
    <row r="62" spans="1:13" ht="15">
      <c r="A62" s="170">
        <v>27</v>
      </c>
      <c r="B62" s="123" t="s">
        <v>426</v>
      </c>
      <c r="C62" s="124">
        <f t="shared" si="25"/>
        <v>0.04</v>
      </c>
      <c r="D62" s="110">
        <v>20</v>
      </c>
      <c r="E62" s="110">
        <v>20</v>
      </c>
      <c r="F62" s="110"/>
      <c r="G62" s="126">
        <f t="shared" si="26"/>
        <v>400</v>
      </c>
      <c r="H62" s="126"/>
      <c r="I62" s="126">
        <f t="shared" si="27"/>
        <v>0.04</v>
      </c>
      <c r="J62" s="127"/>
      <c r="K62" s="126">
        <f t="shared" si="28"/>
        <v>0.04</v>
      </c>
      <c r="L62" s="189"/>
      <c r="M62" s="190"/>
    </row>
    <row r="63" spans="1:13" ht="15">
      <c r="A63" s="170">
        <v>28</v>
      </c>
      <c r="B63" s="123" t="s">
        <v>426</v>
      </c>
      <c r="C63" s="124">
        <f t="shared" si="25"/>
        <v>0.04</v>
      </c>
      <c r="D63" s="110">
        <v>20</v>
      </c>
      <c r="E63" s="110">
        <v>20</v>
      </c>
      <c r="F63" s="110"/>
      <c r="G63" s="126">
        <f t="shared" si="26"/>
        <v>400</v>
      </c>
      <c r="H63" s="126"/>
      <c r="I63" s="126">
        <f t="shared" si="27"/>
        <v>0.04</v>
      </c>
      <c r="J63" s="127"/>
      <c r="K63" s="126">
        <f t="shared" si="28"/>
        <v>0.04</v>
      </c>
      <c r="L63" s="189"/>
      <c r="M63" s="190"/>
    </row>
    <row r="64" spans="1:13" ht="15">
      <c r="A64" s="170">
        <v>29</v>
      </c>
      <c r="B64" s="123" t="s">
        <v>426</v>
      </c>
      <c r="C64" s="124">
        <f t="shared" si="25"/>
        <v>0.04</v>
      </c>
      <c r="D64" s="110">
        <v>20</v>
      </c>
      <c r="E64" s="110">
        <v>20</v>
      </c>
      <c r="F64" s="110"/>
      <c r="G64" s="126">
        <f t="shared" si="26"/>
        <v>400</v>
      </c>
      <c r="H64" s="126"/>
      <c r="I64" s="126">
        <f t="shared" si="27"/>
        <v>0.04</v>
      </c>
      <c r="J64" s="127"/>
      <c r="K64" s="126">
        <f t="shared" si="28"/>
        <v>0.04</v>
      </c>
      <c r="L64" s="189"/>
      <c r="M64" s="190"/>
    </row>
    <row r="65" spans="1:13" ht="15">
      <c r="A65" s="170">
        <v>30</v>
      </c>
      <c r="B65" s="123" t="s">
        <v>426</v>
      </c>
      <c r="C65" s="124">
        <f t="shared" si="25"/>
        <v>0.04</v>
      </c>
      <c r="D65" s="110">
        <v>20</v>
      </c>
      <c r="E65" s="110">
        <v>20</v>
      </c>
      <c r="F65" s="110"/>
      <c r="G65" s="126">
        <f t="shared" si="26"/>
        <v>400</v>
      </c>
      <c r="H65" s="126"/>
      <c r="I65" s="126">
        <f t="shared" si="27"/>
        <v>0.04</v>
      </c>
      <c r="J65" s="127"/>
      <c r="K65" s="126">
        <f t="shared" si="28"/>
        <v>0.04</v>
      </c>
      <c r="L65" s="189"/>
      <c r="M65" s="190"/>
    </row>
    <row r="66" spans="1:13" ht="15">
      <c r="A66" s="170">
        <v>31</v>
      </c>
      <c r="B66" s="123" t="s">
        <v>426</v>
      </c>
      <c r="C66" s="124">
        <f t="shared" si="25"/>
        <v>0.04</v>
      </c>
      <c r="D66" s="110">
        <v>20</v>
      </c>
      <c r="E66" s="110">
        <v>20</v>
      </c>
      <c r="F66" s="110"/>
      <c r="G66" s="126">
        <f t="shared" si="26"/>
        <v>400</v>
      </c>
      <c r="H66" s="126"/>
      <c r="I66" s="126">
        <f t="shared" si="27"/>
        <v>0.04</v>
      </c>
      <c r="J66" s="127"/>
      <c r="K66" s="126">
        <f t="shared" si="28"/>
        <v>0.04</v>
      </c>
      <c r="L66" s="189"/>
      <c r="M66" s="190"/>
    </row>
    <row r="67" spans="1:13" ht="15">
      <c r="A67" s="170">
        <v>32</v>
      </c>
      <c r="B67" s="123" t="s">
        <v>426</v>
      </c>
      <c r="C67" s="124">
        <f t="shared" si="25"/>
        <v>0.04</v>
      </c>
      <c r="D67" s="110">
        <v>20</v>
      </c>
      <c r="E67" s="110">
        <v>20</v>
      </c>
      <c r="F67" s="110"/>
      <c r="G67" s="126">
        <f t="shared" si="26"/>
        <v>400</v>
      </c>
      <c r="H67" s="126"/>
      <c r="I67" s="126">
        <f t="shared" si="27"/>
        <v>0.04</v>
      </c>
      <c r="J67" s="127"/>
      <c r="K67" s="126">
        <f t="shared" si="28"/>
        <v>0.04</v>
      </c>
      <c r="L67" s="189"/>
      <c r="M67" s="190"/>
    </row>
    <row r="68" spans="1:13" ht="15">
      <c r="A68" s="170">
        <v>33</v>
      </c>
      <c r="B68" s="123" t="s">
        <v>426</v>
      </c>
      <c r="C68" s="124">
        <f t="shared" si="25"/>
        <v>0.04</v>
      </c>
      <c r="D68" s="110">
        <v>20</v>
      </c>
      <c r="E68" s="110">
        <v>20</v>
      </c>
      <c r="F68" s="110"/>
      <c r="G68" s="126">
        <f t="shared" si="26"/>
        <v>400</v>
      </c>
      <c r="H68" s="126"/>
      <c r="I68" s="126">
        <f t="shared" si="27"/>
        <v>0.04</v>
      </c>
      <c r="J68" s="127"/>
      <c r="K68" s="126">
        <f t="shared" si="28"/>
        <v>0.04</v>
      </c>
      <c r="L68" s="189"/>
      <c r="M68" s="190"/>
    </row>
    <row r="69" spans="1:13" ht="15">
      <c r="A69" s="170">
        <v>34</v>
      </c>
      <c r="B69" s="123" t="s">
        <v>426</v>
      </c>
      <c r="C69" s="124">
        <f t="shared" si="25"/>
        <v>0.04</v>
      </c>
      <c r="D69" s="110">
        <v>20</v>
      </c>
      <c r="E69" s="110">
        <v>20</v>
      </c>
      <c r="F69" s="110"/>
      <c r="G69" s="126">
        <f t="shared" si="26"/>
        <v>400</v>
      </c>
      <c r="H69" s="126"/>
      <c r="I69" s="126">
        <f t="shared" si="27"/>
        <v>0.04</v>
      </c>
      <c r="J69" s="127"/>
      <c r="K69" s="126">
        <f t="shared" si="28"/>
        <v>0.04</v>
      </c>
      <c r="L69" s="189"/>
      <c r="M69" s="190"/>
    </row>
    <row r="70" spans="1:13" ht="15">
      <c r="A70" s="170">
        <v>35</v>
      </c>
      <c r="B70" s="123" t="s">
        <v>426</v>
      </c>
      <c r="C70" s="124">
        <f t="shared" si="25"/>
        <v>0.04</v>
      </c>
      <c r="D70" s="110">
        <v>20</v>
      </c>
      <c r="E70" s="110">
        <v>20</v>
      </c>
      <c r="F70" s="110"/>
      <c r="G70" s="126">
        <f t="shared" si="26"/>
        <v>400</v>
      </c>
      <c r="H70" s="126"/>
      <c r="I70" s="126">
        <f t="shared" si="27"/>
        <v>0.04</v>
      </c>
      <c r="J70" s="127"/>
      <c r="K70" s="126">
        <f t="shared" si="28"/>
        <v>0.04</v>
      </c>
      <c r="L70" s="189"/>
      <c r="M70" s="190"/>
    </row>
    <row r="71" spans="1:13" ht="15">
      <c r="A71" s="170">
        <v>36</v>
      </c>
      <c r="B71" s="123" t="s">
        <v>426</v>
      </c>
      <c r="C71" s="124">
        <f t="shared" si="25"/>
        <v>0.04</v>
      </c>
      <c r="D71" s="110">
        <v>20</v>
      </c>
      <c r="E71" s="110">
        <v>20</v>
      </c>
      <c r="F71" s="110"/>
      <c r="G71" s="126">
        <f t="shared" si="26"/>
        <v>400</v>
      </c>
      <c r="H71" s="126"/>
      <c r="I71" s="126">
        <f t="shared" si="27"/>
        <v>0.04</v>
      </c>
      <c r="J71" s="127"/>
      <c r="K71" s="126">
        <f t="shared" si="28"/>
        <v>0.04</v>
      </c>
      <c r="L71" s="189"/>
      <c r="M71" s="190"/>
    </row>
    <row r="72" spans="1:13" ht="15">
      <c r="A72" s="170">
        <v>37</v>
      </c>
      <c r="B72" s="123" t="s">
        <v>426</v>
      </c>
      <c r="C72" s="124">
        <f t="shared" si="25"/>
        <v>0.04</v>
      </c>
      <c r="D72" s="110">
        <v>20</v>
      </c>
      <c r="E72" s="110">
        <v>20</v>
      </c>
      <c r="F72" s="110"/>
      <c r="G72" s="126">
        <f t="shared" si="26"/>
        <v>400</v>
      </c>
      <c r="H72" s="126"/>
      <c r="I72" s="126">
        <f t="shared" si="27"/>
        <v>0.04</v>
      </c>
      <c r="J72" s="127"/>
      <c r="K72" s="126">
        <f t="shared" si="28"/>
        <v>0.04</v>
      </c>
      <c r="L72" s="189"/>
      <c r="M72" s="190"/>
    </row>
    <row r="73" spans="1:13" ht="15">
      <c r="A73" s="170">
        <v>38</v>
      </c>
      <c r="B73" s="123" t="s">
        <v>426</v>
      </c>
      <c r="C73" s="124">
        <f t="shared" si="25"/>
        <v>0.04</v>
      </c>
      <c r="D73" s="110">
        <v>20</v>
      </c>
      <c r="E73" s="110">
        <v>20</v>
      </c>
      <c r="F73" s="110"/>
      <c r="G73" s="126">
        <f t="shared" si="26"/>
        <v>400</v>
      </c>
      <c r="H73" s="126"/>
      <c r="I73" s="126">
        <f t="shared" si="27"/>
        <v>0.04</v>
      </c>
      <c r="J73" s="127"/>
      <c r="K73" s="126">
        <f t="shared" si="28"/>
        <v>0.04</v>
      </c>
      <c r="L73" s="189"/>
      <c r="M73" s="190"/>
    </row>
    <row r="74" spans="1:13" ht="15">
      <c r="A74" s="170">
        <v>39</v>
      </c>
      <c r="B74" s="123" t="s">
        <v>426</v>
      </c>
      <c r="C74" s="124">
        <f t="shared" si="25"/>
        <v>0.04</v>
      </c>
      <c r="D74" s="110">
        <v>20</v>
      </c>
      <c r="E74" s="110">
        <v>20</v>
      </c>
      <c r="F74" s="110"/>
      <c r="G74" s="126">
        <f t="shared" si="26"/>
        <v>400</v>
      </c>
      <c r="H74" s="126"/>
      <c r="I74" s="126">
        <f t="shared" si="27"/>
        <v>0.04</v>
      </c>
      <c r="J74" s="127"/>
      <c r="K74" s="126">
        <f t="shared" si="28"/>
        <v>0.04</v>
      </c>
      <c r="L74" s="189"/>
      <c r="M74" s="190"/>
    </row>
    <row r="75" spans="1:13" ht="15">
      <c r="A75" s="170">
        <v>40</v>
      </c>
      <c r="B75" s="123" t="s">
        <v>426</v>
      </c>
      <c r="C75" s="124">
        <f t="shared" si="25"/>
        <v>0.04</v>
      </c>
      <c r="D75" s="110">
        <v>20</v>
      </c>
      <c r="E75" s="110">
        <v>20</v>
      </c>
      <c r="F75" s="110"/>
      <c r="G75" s="126">
        <f t="shared" si="26"/>
        <v>400</v>
      </c>
      <c r="H75" s="126"/>
      <c r="I75" s="126">
        <f t="shared" si="27"/>
        <v>0.04</v>
      </c>
      <c r="J75" s="127"/>
      <c r="K75" s="126">
        <f t="shared" si="28"/>
        <v>0.04</v>
      </c>
      <c r="L75" s="189"/>
      <c r="M75" s="190"/>
    </row>
    <row r="76" spans="1:13" ht="15">
      <c r="A76" s="170">
        <v>41</v>
      </c>
      <c r="B76" s="123" t="s">
        <v>426</v>
      </c>
      <c r="C76" s="124">
        <f t="shared" si="25"/>
        <v>0.04</v>
      </c>
      <c r="D76" s="110">
        <v>20</v>
      </c>
      <c r="E76" s="110">
        <v>20</v>
      </c>
      <c r="F76" s="110"/>
      <c r="G76" s="126">
        <f t="shared" si="26"/>
        <v>400</v>
      </c>
      <c r="H76" s="126"/>
      <c r="I76" s="126">
        <f t="shared" si="27"/>
        <v>0.04</v>
      </c>
      <c r="J76" s="127"/>
      <c r="K76" s="126">
        <f t="shared" si="28"/>
        <v>0.04</v>
      </c>
      <c r="L76" s="189"/>
      <c r="M76" s="190"/>
    </row>
    <row r="77" spans="1:13" ht="15">
      <c r="A77" s="170">
        <v>42</v>
      </c>
      <c r="B77" s="123" t="s">
        <v>426</v>
      </c>
      <c r="C77" s="124">
        <f t="shared" si="25"/>
        <v>0.04</v>
      </c>
      <c r="D77" s="110">
        <v>20</v>
      </c>
      <c r="E77" s="110">
        <v>20</v>
      </c>
      <c r="F77" s="110"/>
      <c r="G77" s="126">
        <f t="shared" si="26"/>
        <v>400</v>
      </c>
      <c r="H77" s="126"/>
      <c r="I77" s="126">
        <f t="shared" si="27"/>
        <v>0.04</v>
      </c>
      <c r="J77" s="127"/>
      <c r="K77" s="126">
        <f t="shared" si="28"/>
        <v>0.04</v>
      </c>
      <c r="L77" s="189"/>
      <c r="M77" s="190"/>
    </row>
    <row r="78" spans="1:13" ht="15">
      <c r="A78" s="170">
        <v>43</v>
      </c>
      <c r="B78" s="123" t="s">
        <v>426</v>
      </c>
      <c r="C78" s="124">
        <f aca="true" t="shared" si="29" ref="C78">I78</f>
        <v>0.04</v>
      </c>
      <c r="D78" s="110">
        <v>20</v>
      </c>
      <c r="E78" s="110">
        <v>20</v>
      </c>
      <c r="F78" s="110"/>
      <c r="G78" s="126">
        <f aca="true" t="shared" si="30" ref="G78">D78*E78</f>
        <v>400</v>
      </c>
      <c r="H78" s="126"/>
      <c r="I78" s="126">
        <f aca="true" t="shared" si="31" ref="I78">(G78)/10000</f>
        <v>0.04</v>
      </c>
      <c r="J78" s="127"/>
      <c r="K78" s="126">
        <f aca="true" t="shared" si="32" ref="K78">I78</f>
        <v>0.04</v>
      </c>
      <c r="L78" s="192"/>
      <c r="M78" s="191"/>
    </row>
    <row r="79" spans="1:13" ht="15" customHeight="1">
      <c r="A79" s="170">
        <v>44</v>
      </c>
      <c r="B79" s="129" t="s">
        <v>230</v>
      </c>
      <c r="C79" s="129" t="s">
        <v>331</v>
      </c>
      <c r="D79" s="164">
        <v>12</v>
      </c>
      <c r="E79" s="165"/>
      <c r="F79" s="125">
        <v>1</v>
      </c>
      <c r="G79" s="130" t="s">
        <v>272</v>
      </c>
      <c r="H79" s="126"/>
      <c r="I79" s="127"/>
      <c r="J79" s="127"/>
      <c r="K79" s="115">
        <v>1</v>
      </c>
      <c r="L79" s="247" t="s">
        <v>317</v>
      </c>
      <c r="M79" s="98"/>
    </row>
    <row r="80" spans="1:13" ht="15">
      <c r="A80" s="170">
        <v>45</v>
      </c>
      <c r="B80" s="129" t="s">
        <v>230</v>
      </c>
      <c r="C80" s="129" t="s">
        <v>331</v>
      </c>
      <c r="D80" s="164">
        <v>12</v>
      </c>
      <c r="E80" s="165"/>
      <c r="F80" s="125">
        <v>1</v>
      </c>
      <c r="G80" s="130" t="s">
        <v>272</v>
      </c>
      <c r="H80" s="126"/>
      <c r="I80" s="127"/>
      <c r="J80" s="127"/>
      <c r="K80" s="115">
        <v>1</v>
      </c>
      <c r="L80" s="248"/>
      <c r="M80" s="98"/>
    </row>
    <row r="81" spans="1:13" ht="15">
      <c r="A81" s="170">
        <v>46</v>
      </c>
      <c r="B81" s="129" t="s">
        <v>230</v>
      </c>
      <c r="C81" s="129" t="s">
        <v>331</v>
      </c>
      <c r="D81" s="164">
        <v>12</v>
      </c>
      <c r="E81" s="165"/>
      <c r="F81" s="125">
        <v>1</v>
      </c>
      <c r="G81" s="130" t="s">
        <v>272</v>
      </c>
      <c r="H81" s="126"/>
      <c r="I81" s="127"/>
      <c r="J81" s="127"/>
      <c r="K81" s="115">
        <v>1</v>
      </c>
      <c r="L81" s="248"/>
      <c r="M81" s="98"/>
    </row>
    <row r="82" spans="1:13" ht="15">
      <c r="A82" s="170">
        <v>47</v>
      </c>
      <c r="B82" s="129" t="s">
        <v>230</v>
      </c>
      <c r="C82" s="129" t="s">
        <v>331</v>
      </c>
      <c r="D82" s="164">
        <v>12</v>
      </c>
      <c r="E82" s="165"/>
      <c r="F82" s="125">
        <v>1</v>
      </c>
      <c r="G82" s="130" t="s">
        <v>272</v>
      </c>
      <c r="H82" s="126"/>
      <c r="I82" s="127"/>
      <c r="J82" s="127"/>
      <c r="K82" s="115">
        <v>1</v>
      </c>
      <c r="L82" s="248"/>
      <c r="M82" s="98"/>
    </row>
    <row r="83" spans="1:13" ht="15">
      <c r="A83" s="170">
        <v>48</v>
      </c>
      <c r="B83" s="129" t="s">
        <v>230</v>
      </c>
      <c r="C83" s="129" t="s">
        <v>331</v>
      </c>
      <c r="D83" s="164">
        <v>12</v>
      </c>
      <c r="E83" s="165"/>
      <c r="F83" s="125">
        <v>1</v>
      </c>
      <c r="G83" s="130" t="s">
        <v>272</v>
      </c>
      <c r="H83" s="126"/>
      <c r="I83" s="127"/>
      <c r="J83" s="127"/>
      <c r="K83" s="115">
        <v>1</v>
      </c>
      <c r="L83" s="248"/>
      <c r="M83" s="98"/>
    </row>
    <row r="84" spans="1:13" ht="15">
      <c r="A84" s="170">
        <v>49</v>
      </c>
      <c r="B84" s="129" t="s">
        <v>230</v>
      </c>
      <c r="C84" s="129" t="s">
        <v>331</v>
      </c>
      <c r="D84" s="164">
        <v>12</v>
      </c>
      <c r="E84" s="165"/>
      <c r="F84" s="125">
        <v>1</v>
      </c>
      <c r="G84" s="130" t="s">
        <v>272</v>
      </c>
      <c r="H84" s="126"/>
      <c r="I84" s="127"/>
      <c r="J84" s="127"/>
      <c r="K84" s="115">
        <v>1</v>
      </c>
      <c r="L84" s="248"/>
      <c r="M84" s="98"/>
    </row>
    <row r="85" spans="1:13" ht="15">
      <c r="A85" s="170">
        <v>50</v>
      </c>
      <c r="B85" s="129" t="s">
        <v>230</v>
      </c>
      <c r="C85" s="129" t="s">
        <v>331</v>
      </c>
      <c r="D85" s="164">
        <v>12</v>
      </c>
      <c r="E85" s="165"/>
      <c r="F85" s="125">
        <v>1</v>
      </c>
      <c r="G85" s="130" t="s">
        <v>272</v>
      </c>
      <c r="H85" s="126"/>
      <c r="I85" s="127"/>
      <c r="J85" s="127"/>
      <c r="K85" s="115">
        <v>1</v>
      </c>
      <c r="L85" s="248"/>
      <c r="M85" s="98"/>
    </row>
    <row r="86" spans="1:13" ht="15">
      <c r="A86" s="170">
        <v>51</v>
      </c>
      <c r="B86" s="129" t="s">
        <v>230</v>
      </c>
      <c r="C86" s="129" t="s">
        <v>331</v>
      </c>
      <c r="D86" s="164">
        <v>12</v>
      </c>
      <c r="E86" s="165"/>
      <c r="F86" s="125">
        <v>1</v>
      </c>
      <c r="G86" s="130" t="s">
        <v>272</v>
      </c>
      <c r="H86" s="126"/>
      <c r="I86" s="127"/>
      <c r="J86" s="127"/>
      <c r="K86" s="115">
        <v>1</v>
      </c>
      <c r="L86" s="248"/>
      <c r="M86" s="98"/>
    </row>
    <row r="87" spans="1:13" ht="15">
      <c r="A87" s="170">
        <v>52</v>
      </c>
      <c r="B87" s="129" t="s">
        <v>230</v>
      </c>
      <c r="C87" s="129" t="s">
        <v>331</v>
      </c>
      <c r="D87" s="164">
        <v>12</v>
      </c>
      <c r="E87" s="165"/>
      <c r="F87" s="125">
        <v>1</v>
      </c>
      <c r="G87" s="130" t="s">
        <v>272</v>
      </c>
      <c r="H87" s="126"/>
      <c r="I87" s="127"/>
      <c r="J87" s="127"/>
      <c r="K87" s="115">
        <v>1</v>
      </c>
      <c r="L87" s="248"/>
      <c r="M87" s="98"/>
    </row>
    <row r="88" spans="1:13" ht="15">
      <c r="A88" s="170">
        <v>53</v>
      </c>
      <c r="B88" s="129" t="s">
        <v>230</v>
      </c>
      <c r="C88" s="129" t="s">
        <v>331</v>
      </c>
      <c r="D88" s="164">
        <v>12</v>
      </c>
      <c r="E88" s="165"/>
      <c r="F88" s="125">
        <v>1</v>
      </c>
      <c r="G88" s="130" t="s">
        <v>272</v>
      </c>
      <c r="H88" s="126"/>
      <c r="I88" s="127"/>
      <c r="J88" s="127"/>
      <c r="K88" s="115">
        <v>1</v>
      </c>
      <c r="L88" s="248"/>
      <c r="M88" s="98"/>
    </row>
    <row r="89" spans="1:13" ht="15">
      <c r="A89" s="170">
        <v>54</v>
      </c>
      <c r="B89" s="129" t="s">
        <v>230</v>
      </c>
      <c r="C89" s="129" t="s">
        <v>331</v>
      </c>
      <c r="D89" s="164">
        <v>12</v>
      </c>
      <c r="E89" s="165"/>
      <c r="F89" s="125">
        <v>1</v>
      </c>
      <c r="G89" s="130" t="s">
        <v>272</v>
      </c>
      <c r="H89" s="126"/>
      <c r="I89" s="127"/>
      <c r="J89" s="127"/>
      <c r="K89" s="115">
        <v>1</v>
      </c>
      <c r="L89" s="248"/>
      <c r="M89" s="98"/>
    </row>
    <row r="90" spans="1:13" ht="15">
      <c r="A90" s="170">
        <v>55</v>
      </c>
      <c r="B90" s="129" t="s">
        <v>230</v>
      </c>
      <c r="C90" s="129" t="s">
        <v>331</v>
      </c>
      <c r="D90" s="164">
        <v>12</v>
      </c>
      <c r="E90" s="165"/>
      <c r="F90" s="125">
        <v>1</v>
      </c>
      <c r="G90" s="130" t="s">
        <v>272</v>
      </c>
      <c r="H90" s="126"/>
      <c r="I90" s="127"/>
      <c r="J90" s="127"/>
      <c r="K90" s="115">
        <v>1</v>
      </c>
      <c r="L90" s="248"/>
      <c r="M90" s="98"/>
    </row>
    <row r="91" spans="1:13" ht="15">
      <c r="A91" s="170">
        <v>56</v>
      </c>
      <c r="B91" s="129" t="s">
        <v>230</v>
      </c>
      <c r="C91" s="129" t="s">
        <v>331</v>
      </c>
      <c r="D91" s="164">
        <v>12</v>
      </c>
      <c r="E91" s="165"/>
      <c r="F91" s="125">
        <v>1</v>
      </c>
      <c r="G91" s="130" t="s">
        <v>272</v>
      </c>
      <c r="H91" s="126"/>
      <c r="I91" s="127"/>
      <c r="J91" s="127"/>
      <c r="K91" s="115">
        <v>1</v>
      </c>
      <c r="L91" s="248"/>
      <c r="M91" s="98"/>
    </row>
    <row r="92" spans="1:13" ht="15">
      <c r="A92" s="170">
        <v>57</v>
      </c>
      <c r="B92" s="129" t="s">
        <v>230</v>
      </c>
      <c r="C92" s="129" t="s">
        <v>331</v>
      </c>
      <c r="D92" s="164">
        <v>12</v>
      </c>
      <c r="E92" s="165"/>
      <c r="F92" s="125">
        <v>1</v>
      </c>
      <c r="G92" s="130" t="s">
        <v>272</v>
      </c>
      <c r="H92" s="126"/>
      <c r="I92" s="127"/>
      <c r="J92" s="127"/>
      <c r="K92" s="115">
        <v>1</v>
      </c>
      <c r="L92" s="248"/>
      <c r="M92" s="98"/>
    </row>
    <row r="93" spans="1:13" ht="15">
      <c r="A93" s="170">
        <v>58</v>
      </c>
      <c r="B93" s="129" t="s">
        <v>230</v>
      </c>
      <c r="C93" s="129" t="s">
        <v>331</v>
      </c>
      <c r="D93" s="164">
        <v>12</v>
      </c>
      <c r="E93" s="165"/>
      <c r="F93" s="125">
        <v>1</v>
      </c>
      <c r="G93" s="130" t="s">
        <v>272</v>
      </c>
      <c r="H93" s="126"/>
      <c r="I93" s="127"/>
      <c r="J93" s="127"/>
      <c r="K93" s="115">
        <v>1</v>
      </c>
      <c r="L93" s="248"/>
      <c r="M93" s="98"/>
    </row>
    <row r="94" spans="1:13" ht="15">
      <c r="A94" s="170">
        <v>59</v>
      </c>
      <c r="B94" s="129" t="s">
        <v>230</v>
      </c>
      <c r="C94" s="129" t="s">
        <v>331</v>
      </c>
      <c r="D94" s="164">
        <v>12</v>
      </c>
      <c r="E94" s="165"/>
      <c r="F94" s="125">
        <v>1</v>
      </c>
      <c r="G94" s="130" t="s">
        <v>272</v>
      </c>
      <c r="H94" s="126"/>
      <c r="I94" s="127"/>
      <c r="J94" s="127"/>
      <c r="K94" s="115">
        <v>1</v>
      </c>
      <c r="L94" s="248"/>
      <c r="M94" s="98"/>
    </row>
    <row r="95" spans="1:13" ht="15">
      <c r="A95" s="170">
        <v>60</v>
      </c>
      <c r="B95" s="129" t="s">
        <v>230</v>
      </c>
      <c r="C95" s="129" t="s">
        <v>331</v>
      </c>
      <c r="D95" s="164">
        <v>12</v>
      </c>
      <c r="E95" s="165"/>
      <c r="F95" s="125">
        <v>1</v>
      </c>
      <c r="G95" s="130" t="s">
        <v>272</v>
      </c>
      <c r="H95" s="126"/>
      <c r="I95" s="127"/>
      <c r="J95" s="127"/>
      <c r="K95" s="115">
        <v>1</v>
      </c>
      <c r="L95" s="248"/>
      <c r="M95" s="98"/>
    </row>
    <row r="96" spans="1:13" ht="15">
      <c r="A96" s="170">
        <v>61</v>
      </c>
      <c r="B96" s="129" t="s">
        <v>230</v>
      </c>
      <c r="C96" s="129" t="s">
        <v>331</v>
      </c>
      <c r="D96" s="164">
        <v>12</v>
      </c>
      <c r="E96" s="165"/>
      <c r="F96" s="125">
        <v>1</v>
      </c>
      <c r="G96" s="130" t="s">
        <v>272</v>
      </c>
      <c r="H96" s="126"/>
      <c r="I96" s="127"/>
      <c r="J96" s="127"/>
      <c r="K96" s="115">
        <v>1</v>
      </c>
      <c r="L96" s="248"/>
      <c r="M96" s="98"/>
    </row>
    <row r="97" spans="1:13" ht="15">
      <c r="A97" s="170">
        <v>62</v>
      </c>
      <c r="B97" s="129" t="s">
        <v>230</v>
      </c>
      <c r="C97" s="129" t="s">
        <v>331</v>
      </c>
      <c r="D97" s="164">
        <v>12</v>
      </c>
      <c r="E97" s="165"/>
      <c r="F97" s="125">
        <v>1</v>
      </c>
      <c r="G97" s="130" t="s">
        <v>272</v>
      </c>
      <c r="H97" s="126"/>
      <c r="I97" s="127"/>
      <c r="J97" s="127"/>
      <c r="K97" s="115">
        <v>1</v>
      </c>
      <c r="L97" s="248"/>
      <c r="M97" s="98"/>
    </row>
    <row r="98" spans="1:13" ht="15">
      <c r="A98" s="170">
        <v>63</v>
      </c>
      <c r="B98" s="129" t="s">
        <v>230</v>
      </c>
      <c r="C98" s="129" t="s">
        <v>331</v>
      </c>
      <c r="D98" s="164">
        <v>12</v>
      </c>
      <c r="E98" s="165"/>
      <c r="F98" s="125">
        <v>1</v>
      </c>
      <c r="G98" s="130" t="s">
        <v>272</v>
      </c>
      <c r="H98" s="126"/>
      <c r="I98" s="127"/>
      <c r="J98" s="127"/>
      <c r="K98" s="115">
        <v>1</v>
      </c>
      <c r="L98" s="248"/>
      <c r="M98" s="98"/>
    </row>
    <row r="99" spans="1:13" ht="15">
      <c r="A99" s="170">
        <v>64</v>
      </c>
      <c r="B99" s="129" t="s">
        <v>230</v>
      </c>
      <c r="C99" s="129" t="s">
        <v>331</v>
      </c>
      <c r="D99" s="164">
        <v>12</v>
      </c>
      <c r="E99" s="165"/>
      <c r="F99" s="125">
        <v>1</v>
      </c>
      <c r="G99" s="130" t="s">
        <v>272</v>
      </c>
      <c r="H99" s="126"/>
      <c r="I99" s="127"/>
      <c r="J99" s="127"/>
      <c r="K99" s="115">
        <v>1</v>
      </c>
      <c r="L99" s="249"/>
      <c r="M99" s="98"/>
    </row>
    <row r="100" spans="1:13" ht="15">
      <c r="A100" s="170">
        <v>65</v>
      </c>
      <c r="B100" s="195" t="s">
        <v>458</v>
      </c>
      <c r="C100" s="196" t="s">
        <v>459</v>
      </c>
      <c r="D100" s="125"/>
      <c r="E100" s="125"/>
      <c r="F100" s="125"/>
      <c r="G100" s="126"/>
      <c r="H100" s="126"/>
      <c r="I100" s="126"/>
      <c r="J100" s="127"/>
      <c r="K100" s="126">
        <v>0.25</v>
      </c>
      <c r="L100" s="246" t="s">
        <v>316</v>
      </c>
      <c r="M100" s="98"/>
    </row>
    <row r="101" spans="1:13" ht="15">
      <c r="A101" s="170">
        <v>66</v>
      </c>
      <c r="B101" s="195" t="s">
        <v>458</v>
      </c>
      <c r="C101" s="196" t="s">
        <v>459</v>
      </c>
      <c r="D101" s="125"/>
      <c r="E101" s="125"/>
      <c r="F101" s="125"/>
      <c r="G101" s="126"/>
      <c r="H101" s="126"/>
      <c r="I101" s="126"/>
      <c r="J101" s="127"/>
      <c r="K101" s="126">
        <v>0.25</v>
      </c>
      <c r="L101" s="246"/>
      <c r="M101" s="98"/>
    </row>
    <row r="102" spans="1:13" ht="15">
      <c r="A102" s="170">
        <v>67</v>
      </c>
      <c r="B102" s="195" t="s">
        <v>458</v>
      </c>
      <c r="C102" s="196" t="s">
        <v>459</v>
      </c>
      <c r="D102" s="125"/>
      <c r="E102" s="125"/>
      <c r="F102" s="125"/>
      <c r="G102" s="126"/>
      <c r="H102" s="126"/>
      <c r="I102" s="126"/>
      <c r="J102" s="127"/>
      <c r="K102" s="126">
        <v>0.25</v>
      </c>
      <c r="L102" s="246"/>
      <c r="M102" s="98"/>
    </row>
    <row r="103" spans="1:13" ht="15">
      <c r="A103" s="170">
        <v>68</v>
      </c>
      <c r="B103" s="195" t="s">
        <v>458</v>
      </c>
      <c r="C103" s="196" t="s">
        <v>459</v>
      </c>
      <c r="D103" s="125"/>
      <c r="E103" s="125"/>
      <c r="F103" s="125"/>
      <c r="G103" s="126"/>
      <c r="H103" s="126"/>
      <c r="I103" s="126"/>
      <c r="J103" s="127"/>
      <c r="K103" s="126">
        <v>0.25</v>
      </c>
      <c r="L103" s="246"/>
      <c r="M103" s="98"/>
    </row>
    <row r="104" spans="1:13" ht="15">
      <c r="A104" s="170">
        <v>69</v>
      </c>
      <c r="B104" s="195" t="s">
        <v>458</v>
      </c>
      <c r="C104" s="196" t="s">
        <v>459</v>
      </c>
      <c r="D104" s="125"/>
      <c r="E104" s="125"/>
      <c r="F104" s="125"/>
      <c r="G104" s="126"/>
      <c r="H104" s="126"/>
      <c r="I104" s="126"/>
      <c r="J104" s="127"/>
      <c r="K104" s="126">
        <v>0.25</v>
      </c>
      <c r="L104" s="246"/>
      <c r="M104" s="98"/>
    </row>
    <row r="105" spans="1:13" ht="15">
      <c r="A105" s="170">
        <v>70</v>
      </c>
      <c r="B105" s="195" t="s">
        <v>458</v>
      </c>
      <c r="C105" s="196" t="s">
        <v>459</v>
      </c>
      <c r="D105" s="125"/>
      <c r="E105" s="125"/>
      <c r="F105" s="125"/>
      <c r="G105" s="126"/>
      <c r="H105" s="126"/>
      <c r="I105" s="126"/>
      <c r="J105" s="127"/>
      <c r="K105" s="126">
        <v>0.25</v>
      </c>
      <c r="L105" s="246"/>
      <c r="M105" s="98"/>
    </row>
    <row r="106" spans="1:13" ht="15">
      <c r="A106" s="170">
        <v>71</v>
      </c>
      <c r="B106" s="195" t="s">
        <v>458</v>
      </c>
      <c r="C106" s="196" t="s">
        <v>459</v>
      </c>
      <c r="D106" s="125"/>
      <c r="E106" s="125"/>
      <c r="F106" s="125"/>
      <c r="G106" s="126"/>
      <c r="H106" s="126"/>
      <c r="I106" s="126"/>
      <c r="J106" s="127"/>
      <c r="K106" s="126">
        <v>0.25</v>
      </c>
      <c r="L106" s="246"/>
      <c r="M106" s="98"/>
    </row>
    <row r="107" spans="1:13" ht="15">
      <c r="A107" s="170">
        <v>72</v>
      </c>
      <c r="B107" s="195" t="s">
        <v>458</v>
      </c>
      <c r="C107" s="196" t="s">
        <v>459</v>
      </c>
      <c r="D107" s="125"/>
      <c r="E107" s="125"/>
      <c r="F107" s="125"/>
      <c r="G107" s="126"/>
      <c r="H107" s="126"/>
      <c r="I107" s="126"/>
      <c r="J107" s="127"/>
      <c r="K107" s="126">
        <v>0.25</v>
      </c>
      <c r="L107" s="246"/>
      <c r="M107" s="98"/>
    </row>
    <row r="108" spans="1:13" ht="15">
      <c r="A108" s="170">
        <v>73</v>
      </c>
      <c r="B108" s="195" t="s">
        <v>458</v>
      </c>
      <c r="C108" s="196" t="s">
        <v>459</v>
      </c>
      <c r="D108" s="125"/>
      <c r="E108" s="125"/>
      <c r="F108" s="125"/>
      <c r="G108" s="126"/>
      <c r="H108" s="126"/>
      <c r="I108" s="126"/>
      <c r="J108" s="127"/>
      <c r="K108" s="126">
        <v>0.25</v>
      </c>
      <c r="L108" s="246"/>
      <c r="M108" s="98"/>
    </row>
    <row r="109" spans="1:13" ht="15">
      <c r="A109" s="170">
        <v>74</v>
      </c>
      <c r="B109" s="131" t="s">
        <v>455</v>
      </c>
      <c r="C109" s="131" t="s">
        <v>456</v>
      </c>
      <c r="D109" s="131">
        <v>12</v>
      </c>
      <c r="E109" s="131">
        <v>2</v>
      </c>
      <c r="F109" s="131">
        <v>1.5</v>
      </c>
      <c r="G109" s="130" t="s">
        <v>272</v>
      </c>
      <c r="H109" s="126"/>
      <c r="I109" s="127"/>
      <c r="J109" s="127"/>
      <c r="K109" s="115">
        <v>17</v>
      </c>
      <c r="L109" s="192"/>
      <c r="M109" s="98"/>
    </row>
    <row r="110" spans="1:13" ht="43.5">
      <c r="A110" s="171"/>
      <c r="B110" s="117"/>
      <c r="C110" s="118" t="s">
        <v>322</v>
      </c>
      <c r="D110" s="119" t="s">
        <v>318</v>
      </c>
      <c r="E110" s="119" t="s">
        <v>319</v>
      </c>
      <c r="F110" s="119" t="s">
        <v>324</v>
      </c>
      <c r="G110" s="120" t="s">
        <v>312</v>
      </c>
      <c r="H110" s="120" t="s">
        <v>323</v>
      </c>
      <c r="I110" s="121" t="s">
        <v>325</v>
      </c>
      <c r="J110" s="121" t="s">
        <v>326</v>
      </c>
      <c r="K110" s="120" t="s">
        <v>320</v>
      </c>
      <c r="L110" s="122"/>
      <c r="M110" s="237"/>
    </row>
    <row r="111" spans="1:13" ht="15" customHeight="1">
      <c r="A111" s="172">
        <v>1</v>
      </c>
      <c r="B111" s="131" t="s">
        <v>327</v>
      </c>
      <c r="C111" s="166">
        <v>0.34</v>
      </c>
      <c r="D111" s="164">
        <v>0.1</v>
      </c>
      <c r="E111" s="168">
        <v>0.4</v>
      </c>
      <c r="F111" s="131">
        <v>5</v>
      </c>
      <c r="G111" s="132">
        <v>0.5</v>
      </c>
      <c r="H111" s="133">
        <v>0.5</v>
      </c>
      <c r="I111" s="133">
        <f>(F111*G111*H111)*2</f>
        <v>2.5</v>
      </c>
      <c r="J111" s="127">
        <f>(C111*10000*0.75*E111*D111)/I111</f>
        <v>40.80000000000001</v>
      </c>
      <c r="K111" s="115">
        <f>(C111*10000)/((5+2.5)*J111)</f>
        <v>11.111111111111109</v>
      </c>
      <c r="L111" s="246" t="s">
        <v>328</v>
      </c>
      <c r="M111" s="237"/>
    </row>
    <row r="112" spans="1:13" ht="15" customHeight="1">
      <c r="A112" s="172">
        <v>2</v>
      </c>
      <c r="B112" s="131" t="s">
        <v>327</v>
      </c>
      <c r="C112" s="166">
        <v>0.2925</v>
      </c>
      <c r="D112" s="164">
        <v>0.1</v>
      </c>
      <c r="E112" s="168">
        <v>0.4</v>
      </c>
      <c r="F112" s="131">
        <v>5</v>
      </c>
      <c r="G112" s="132">
        <v>0.5</v>
      </c>
      <c r="H112" s="133">
        <v>0.5</v>
      </c>
      <c r="I112" s="133">
        <f>(F112*G112*H112)*2</f>
        <v>2.5</v>
      </c>
      <c r="J112" s="127">
        <f>(C112*10000*0.75*E112*D112)/I112</f>
        <v>35.1</v>
      </c>
      <c r="K112" s="115"/>
      <c r="L112" s="246"/>
      <c r="M112" s="237"/>
    </row>
    <row r="113" spans="1:13" ht="47.25" customHeight="1">
      <c r="A113" s="172">
        <v>3</v>
      </c>
      <c r="B113" s="123" t="s">
        <v>321</v>
      </c>
      <c r="C113" s="166">
        <v>0.56</v>
      </c>
      <c r="D113" s="164">
        <v>0.1</v>
      </c>
      <c r="E113" s="168">
        <v>0.4</v>
      </c>
      <c r="F113" s="131">
        <v>5</v>
      </c>
      <c r="G113" s="132">
        <v>0.5</v>
      </c>
      <c r="H113" s="133">
        <v>0.5</v>
      </c>
      <c r="I113" s="133">
        <f aca="true" t="shared" si="33" ref="I113">(F113*G113*H113)*2</f>
        <v>2.5</v>
      </c>
      <c r="J113" s="127">
        <f aca="true" t="shared" si="34" ref="J113">(C113*10000*0.75*E113*D113)/I113</f>
        <v>67.20000000000002</v>
      </c>
      <c r="K113" s="115">
        <f aca="true" t="shared" si="35" ref="K113">(C113*10000)/((5+2.5)*J113)</f>
        <v>11.11111111111111</v>
      </c>
      <c r="L113" s="246"/>
      <c r="M113" s="237"/>
    </row>
    <row r="114" spans="1:13" ht="15">
      <c r="A114" s="165"/>
      <c r="B114" s="244" t="s">
        <v>329</v>
      </c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37"/>
    </row>
    <row r="115" spans="1:13" ht="15">
      <c r="A115" s="165"/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37"/>
    </row>
    <row r="116" spans="1:13" ht="15">
      <c r="A116" s="165"/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37"/>
    </row>
    <row r="117" spans="1:13" ht="15">
      <c r="A117" s="165"/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37"/>
    </row>
    <row r="118" spans="1:13" ht="15">
      <c r="A118" s="167"/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37"/>
    </row>
  </sheetData>
  <mergeCells count="16">
    <mergeCell ref="L36:L39"/>
    <mergeCell ref="M36:M39"/>
    <mergeCell ref="B114:L118"/>
    <mergeCell ref="M114:M118"/>
    <mergeCell ref="M110:M113"/>
    <mergeCell ref="L111:L113"/>
    <mergeCell ref="L79:L99"/>
    <mergeCell ref="L100:L108"/>
    <mergeCell ref="M28:M29"/>
    <mergeCell ref="L24:L25"/>
    <mergeCell ref="M24:M25"/>
    <mergeCell ref="A1:L1"/>
    <mergeCell ref="M1:M2"/>
    <mergeCell ref="L2:L3"/>
    <mergeCell ref="L4:L23"/>
    <mergeCell ref="M4:M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USER</cp:lastModifiedBy>
  <dcterms:created xsi:type="dcterms:W3CDTF">2020-04-15T08:21:33Z</dcterms:created>
  <dcterms:modified xsi:type="dcterms:W3CDTF">2021-08-02T14:54:08Z</dcterms:modified>
  <cp:category/>
  <cp:version/>
  <cp:contentType/>
  <cp:contentStatus/>
</cp:coreProperties>
</file>